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45" yWindow="90" windowWidth="14400" windowHeight="13440" tabRatio="615" firstSheet="4" activeTab="6"/>
  </bookViews>
  <sheets>
    <sheet name="Business Net Income Q2 2017" sheetId="16" r:id="rId1"/>
    <sheet name="Business Net Income H1 2017" sheetId="21" r:id="rId2"/>
    <sheet name="Consolidated P&amp;L" sheetId="1" r:id="rId3"/>
    <sheet name="Reconciliation Q2 2017" sheetId="18" r:id="rId4"/>
    <sheet name="Reconciliation H1 2017" sheetId="19" r:id="rId5"/>
    <sheet name="Cash flow statements" sheetId="23" r:id="rId6"/>
    <sheet name="Balance sheet" sheetId="2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DAT12" localSheetId="3">#REF!</definedName>
    <definedName name="_DAT12">#REF!</definedName>
    <definedName name="_l" localSheetId="3">#REF!</definedName>
    <definedName name="_l">#REF!</definedName>
    <definedName name="_Mid2" localSheetId="3">#REF!</definedName>
    <definedName name="_Mid2">#REF!</definedName>
    <definedName name="_usd2">'[1]Ventilation GW 2004'!$J$12</definedName>
    <definedName name="a" localSheetId="3">#REF!</definedName>
    <definedName name="a">#REF!</definedName>
    <definedName name="aa" localSheetId="3">#REF!</definedName>
    <definedName name="aa">#REF!</definedName>
    <definedName name="aaaa" localSheetId="3">#REF!</definedName>
    <definedName name="aaaa">#REF!</definedName>
    <definedName name="ab" localSheetId="3">#REF!</definedName>
    <definedName name="ab">#REF!</definedName>
    <definedName name="ac" localSheetId="3">#REF!</definedName>
    <definedName name="ac">#REF!</definedName>
    <definedName name="ad" localSheetId="3">#REF!</definedName>
    <definedName name="ad">#REF!</definedName>
    <definedName name="ae" localSheetId="3">#REF!</definedName>
    <definedName name="ae">#REF!</definedName>
    <definedName name="af" localSheetId="3">#REF!</definedName>
    <definedName name="af">#REF!</definedName>
    <definedName name="ag" localSheetId="3">#REF!</definedName>
    <definedName name="ag">#REF!</definedName>
    <definedName name="ah" localSheetId="3">#REF!</definedName>
    <definedName name="ah">#REF!</definedName>
    <definedName name="ai" localSheetId="3">#REF!</definedName>
    <definedName name="ai">#REF!</definedName>
    <definedName name="aj" localSheetId="3">#REF!</definedName>
    <definedName name="aj">#REF!</definedName>
    <definedName name="ak" localSheetId="3">#REF!</definedName>
    <definedName name="ak">#REF!</definedName>
    <definedName name="al" localSheetId="3">#REF!</definedName>
    <definedName name="al">#REF!</definedName>
    <definedName name="am" localSheetId="3">#REF!</definedName>
    <definedName name="am">#REF!</definedName>
    <definedName name="an" localSheetId="3">#REF!</definedName>
    <definedName name="an">#REF!</definedName>
    <definedName name="annee_traitement" localSheetId="3">#REF!</definedName>
    <definedName name="annee_traitement">#REF!</definedName>
    <definedName name="Annual" localSheetId="3">#REF!</definedName>
    <definedName name="Annual">#REF!</definedName>
    <definedName name="ao" localSheetId="3">#REF!</definedName>
    <definedName name="ao">#REF!</definedName>
    <definedName name="ap" localSheetId="3">#REF!</definedName>
    <definedName name="ap">#REF!</definedName>
    <definedName name="aq" localSheetId="3">#REF!</definedName>
    <definedName name="aq">#REF!</definedName>
    <definedName name="ar" localSheetId="3">#REF!</definedName>
    <definedName name="ar">#REF!</definedName>
    <definedName name="as" localSheetId="3">#REF!</definedName>
    <definedName name="as">#REF!</definedName>
    <definedName name="at" localSheetId="3">#REF!</definedName>
    <definedName name="at">#REF!</definedName>
    <definedName name="au" localSheetId="3">#REF!</definedName>
    <definedName name="au">#REF!</definedName>
    <definedName name="av" localSheetId="3">#REF!</definedName>
    <definedName name="av">#REF!</definedName>
    <definedName name="b" localSheetId="3">#REF!</definedName>
    <definedName name="b">#REF!</definedName>
    <definedName name="_xlnm.Database" localSheetId="3">#REF!</definedName>
    <definedName name="_xlnm.Database">#REF!</definedName>
    <definedName name="Beg" localSheetId="3">#REF!</definedName>
    <definedName name="Beg">#REF!</definedName>
    <definedName name="bottom" localSheetId="3">#REF!</definedName>
    <definedName name="bottom">#REF!</definedName>
    <definedName name="code" localSheetId="3">#REF!</definedName>
    <definedName name="code">#REF!</definedName>
    <definedName name="compte">[2]CORRESPONDANCE!$A$1:$E$25</definedName>
    <definedName name="cours">[3]valeur!$B$4:$P$35</definedName>
    <definedName name="d" localSheetId="3">#REF!</definedName>
    <definedName name="d">#REF!</definedName>
    <definedName name="Durée_TO_2001" localSheetId="3">[4]Hypothèses!#REF!</definedName>
    <definedName name="Durée_TO_2001">[4]Hypothèses!#REF!</definedName>
    <definedName name="e" localSheetId="3">#REF!</definedName>
    <definedName name="e">#REF!</definedName>
    <definedName name="eleeeeeeeeee" localSheetId="3">#REF!</definedName>
    <definedName name="eleeeeeeeeee">#REF!</definedName>
    <definedName name="End" localSheetId="3">#REF!</definedName>
    <definedName name="End">#REF!</definedName>
    <definedName name="Euro" localSheetId="3">#REF!</definedName>
    <definedName name="Euro">#REF!</definedName>
    <definedName name="f" localSheetId="3">#REF!</definedName>
    <definedName name="f">#REF!</definedName>
    <definedName name="feuille_Net_amount_2000" localSheetId="3">#REF!</definedName>
    <definedName name="feuille_Net_amount_2000">#REF!</definedName>
    <definedName name="feuille_Net_amount_2001" localSheetId="3">#REF!</definedName>
    <definedName name="feuille_Net_amount_2001">#REF!</definedName>
    <definedName name="feuille_NPPC" localSheetId="3">#REF!</definedName>
    <definedName name="feuille_NPPC">#REF!</definedName>
    <definedName name="feuille_PGA" localSheetId="3">#REF!</definedName>
    <definedName name="feuille_PGA">#REF!</definedName>
    <definedName name="feuille_PGA_anc" localSheetId="3">#REF!</definedName>
    <definedName name="feuille_PGA_anc">#REF!</definedName>
    <definedName name="feuille_PGA_anc_2" localSheetId="3">#REF!</definedName>
    <definedName name="feuille_PGA_anc_2">#REF!</definedName>
    <definedName name="feuille_PSC" localSheetId="3">#REF!</definedName>
    <definedName name="feuille_PSC">#REF!</definedName>
    <definedName name="feuille_PSC_anc" localSheetId="3">#REF!</definedName>
    <definedName name="feuille_PSC_anc">#REF!</definedName>
    <definedName name="feuille_ratio_PGA_01" localSheetId="3">#REF!</definedName>
    <definedName name="feuille_ratio_PGA_01">#REF!</definedName>
    <definedName name="feuille_ratio_PGA_02" localSheetId="3">#REF!</definedName>
    <definedName name="feuille_ratio_PGA_02">#REF!</definedName>
    <definedName name="feuille_SFAS" localSheetId="3">#REF!</definedName>
    <definedName name="feuille_SFAS">#REF!</definedName>
    <definedName name="feuille_SFAS_anc" localSheetId="3">#REF!</definedName>
    <definedName name="feuille_SFAS_anc">#REF!</definedName>
    <definedName name="feuille_Summary" localSheetId="3">#REF!</definedName>
    <definedName name="feuille_Summary">#REF!</definedName>
    <definedName name="feuille_Summary_anc" localSheetId="3">#REF!</definedName>
    <definedName name="feuille_Summary_anc">#REF!</definedName>
    <definedName name="feuille_TO" localSheetId="3">#REF!</definedName>
    <definedName name="feuille_TO">#REF!</definedName>
    <definedName name="feuille_TO_anc" localSheetId="3">#REF!</definedName>
    <definedName name="feuille_TO_anc">#REF!</definedName>
    <definedName name="feuille_tran_2001" localSheetId="3">#REF!</definedName>
    <definedName name="feuille_tran_2001">#REF!</definedName>
    <definedName name="FXRates" localSheetId="3">#REF!</definedName>
    <definedName name="FXRates">#REF!</definedName>
    <definedName name="g" localSheetId="3">#REF!</definedName>
    <definedName name="g">#REF!</definedName>
    <definedName name="h" localSheetId="3">#REF!</definedName>
    <definedName name="h">#REF!</definedName>
    <definedName name="i" localSheetId="3">#REF!</definedName>
    <definedName name="i">#REF!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j" localSheetId="3">#REF!</definedName>
    <definedName name="j">#REF!</definedName>
    <definedName name="k" localSheetId="3">#REF!</definedName>
    <definedName name="k">#REF!</definedName>
    <definedName name="libel_unite">[5]INDEX!$B$6</definedName>
    <definedName name="Life85" localSheetId="3">#REF!</definedName>
    <definedName name="Life85">#REF!</definedName>
    <definedName name="Life90" localSheetId="3">#REF!</definedName>
    <definedName name="Life90">#REF!</definedName>
    <definedName name="Life95" localSheetId="3">#REF!</definedName>
    <definedName name="Life95">#REF!</definedName>
    <definedName name="m" localSheetId="3">#REF!</definedName>
    <definedName name="m">#REF!</definedName>
    <definedName name="Mid" localSheetId="3">#REF!</definedName>
    <definedName name="Mid">#REF!</definedName>
    <definedName name="Monthly" localSheetId="3">#REF!</definedName>
    <definedName name="Monthly">#REF!</definedName>
    <definedName name="MoyAventis" localSheetId="3">'[6]Cours action'!#REF!</definedName>
    <definedName name="MoyAventis">'[6]Cours action'!#REF!</definedName>
    <definedName name="n" localSheetId="3">#REF!</definedName>
    <definedName name="n">#REF!</definedName>
    <definedName name="Nb_Mois2">[4]Hypothèses!$B$14</definedName>
    <definedName name="num_col" localSheetId="3">#REF!</definedName>
    <definedName name="num_col">#REF!</definedName>
    <definedName name="num_col_anc" localSheetId="3">#REF!</definedName>
    <definedName name="num_col_anc">#REF!</definedName>
    <definedName name="o" localSheetId="3">#REF!</definedName>
    <definedName name="o">#REF!</definedName>
    <definedName name="OperatingProfit2004" localSheetId="3">#REF!</definedName>
    <definedName name="OperatingProfit2004">#REF!</definedName>
    <definedName name="OperatingProfit2005" localSheetId="3">#REF!</definedName>
    <definedName name="OperatingProfit2005">#REF!</definedName>
    <definedName name="p" localSheetId="3">#REF!</definedName>
    <definedName name="p">#REF!</definedName>
    <definedName name="PeakSales" localSheetId="3">#REF!</definedName>
    <definedName name="PeakSales">#REF!</definedName>
    <definedName name="PeakYear" localSheetId="3">#REF!</definedName>
    <definedName name="PeakYear">#REF!</definedName>
    <definedName name="PGA_2001" localSheetId="3">#REF!</definedName>
    <definedName name="PGA_2001">#REF!</definedName>
    <definedName name="PGA_2002">'[7]PGA 2002'!$A$9:$IV$150</definedName>
    <definedName name="PRINT_AREA_MI" localSheetId="3">#REF!</definedName>
    <definedName name="PRINT_AREA_MI">#REF!</definedName>
    <definedName name="PSC_2001" localSheetId="3">#REF!</definedName>
    <definedName name="PSC_2001">#REF!</definedName>
    <definedName name="PSC_2002">'[7]PSC 2002'!$A$9:$IV$100</definedName>
    <definedName name="PV_Rev" localSheetId="3">#REF!</definedName>
    <definedName name="PV_Rev">#REF!</definedName>
    <definedName name="q" localSheetId="3">#REF!</definedName>
    <definedName name="q">#REF!</definedName>
    <definedName name="realise11" localSheetId="3">#REF!</definedName>
    <definedName name="realise11">#REF!</definedName>
    <definedName name="Return" localSheetId="3">#REF!</definedName>
    <definedName name="Return">#REF!</definedName>
    <definedName name="Revenue2004" localSheetId="3">#REF!</definedName>
    <definedName name="Revenue2004">#REF!</definedName>
    <definedName name="Revenue2005" localSheetId="3">#REF!</definedName>
    <definedName name="Revenue2005">#REF!</definedName>
    <definedName name="s" localSheetId="3">#REF!</definedName>
    <definedName name="s">#REF!</definedName>
    <definedName name="societe" localSheetId="3">#REF!</definedName>
    <definedName name="societe">#REF!</definedName>
    <definedName name="SPWS_WBID">"9D8A8355-1ED7-11D5-9D29-0010A4C4F3F8"</definedName>
    <definedName name="Summary2001" localSheetId="3">#REF!</definedName>
    <definedName name="Summary2001">#REF!</definedName>
    <definedName name="Summary2002" localSheetId="3">#REF!</definedName>
    <definedName name="Summary2002">#REF!</definedName>
    <definedName name="t" localSheetId="3">#REF!</definedName>
    <definedName name="t">#REF!</definedName>
    <definedName name="TC" localSheetId="3">#REF!</definedName>
    <definedName name="TC">#REF!</definedName>
    <definedName name="TFT" localSheetId="3">#REF!</definedName>
    <definedName name="TFT">#REF!</definedName>
    <definedName name="TMData_AGR" localSheetId="3">#REF!</definedName>
    <definedName name="TMData_AGR">#REF!</definedName>
    <definedName name="TMData_CORE" localSheetId="3">#REF!</definedName>
    <definedName name="TMData_CORE">#REF!</definedName>
    <definedName name="TO_2001" localSheetId="3">#REF!</definedName>
    <definedName name="TO_2001">#REF!</definedName>
    <definedName name="TO_2002">'[7]TO 2002'!$A$9:$IV$64</definedName>
    <definedName name="top" localSheetId="3">#REF!</definedName>
    <definedName name="top">#REF!</definedName>
    <definedName name="TQData_AGR" localSheetId="3">#REF!</definedName>
    <definedName name="TQData_AGR">#REF!</definedName>
    <definedName name="TQData_CORE" localSheetId="3">#REF!</definedName>
    <definedName name="TQData_CORE">#REF!</definedName>
    <definedName name="Transfert_In_2001">'[4]Transfert In_2001'!$A$1:$N$42</definedName>
    <definedName name="Transfert_Out_2001">'[4]Transfert Out_2001'!$A$1:$M$42</definedName>
    <definedName name="u" localSheetId="3">#REF!</definedName>
    <definedName name="u">#REF!</definedName>
    <definedName name="v" localSheetId="3">#REF!</definedName>
    <definedName name="v">#REF!</definedName>
    <definedName name="Value" localSheetId="3">#REF!</definedName>
    <definedName name="Value">#REF!</definedName>
    <definedName name="Value_pre_step" localSheetId="3">#REF!</definedName>
    <definedName name="Value_pre_step">#REF!</definedName>
    <definedName name="Ventes_2001">'[4]Ventes 2001'!$A$1:$X$33</definedName>
    <definedName name="Version_TFT" localSheetId="3">'[8]1- Hierarchie TFT'!#REF!</definedName>
    <definedName name="Version_TFT">'[8]1- Hierarchie TFT'!#REF!</definedName>
    <definedName name="w" localSheetId="3">#REF!</definedName>
    <definedName name="w">#REF!</definedName>
    <definedName name="x" localSheetId="3">#REF!</definedName>
    <definedName name="x">#REF!</definedName>
    <definedName name="XXX" localSheetId="3">'[9]1- Hierarchie TFT'!#REF!</definedName>
    <definedName name="XXX">'[9]1- Hierarchie TFT'!#REF!</definedName>
    <definedName name="y" localSheetId="3">#REF!</definedName>
    <definedName name="y">#REF!</definedName>
    <definedName name="z" localSheetId="3">#REF!</definedName>
    <definedName name="z">#REF!</definedName>
    <definedName name="_xlnm.Print_Area" localSheetId="6">'Balance sheet'!$A$1:$G$18</definedName>
    <definedName name="_xlnm.Print_Area" localSheetId="1">'Business Net Income H1 2017'!$A$1:$O$35</definedName>
    <definedName name="_xlnm.Print_Area" localSheetId="0">'Business Net Income Q2 2017'!$A$1:$O$35</definedName>
    <definedName name="_xlnm.Print_Area" localSheetId="5">'Cash flow statements'!$A$1:$C$28</definedName>
    <definedName name="_xlnm.Print_Area" localSheetId="2">'Consolidated P&amp;L'!$A$1:$E$33</definedName>
    <definedName name="_xlnm.Print_Area" localSheetId="4">'Reconciliation H1 2017'!$A$1:$E$31</definedName>
    <definedName name="_xlnm.Print_Area" localSheetId="3">'Reconciliation Q2 2017'!$A$1:$E$31</definedName>
    <definedName name="_xlnm.Print_Area">#REF!</definedName>
    <definedName name="Zone_impres_MI" localSheetId="3">#REF!</definedName>
    <definedName name="Zone_impres_MI">#REF!</definedName>
  </definedNames>
  <calcPr calcId="145621" concurrentCalc="0"/>
</workbook>
</file>

<file path=xl/calcChain.xml><?xml version="1.0" encoding="utf-8"?>
<calcChain xmlns="http://schemas.openxmlformats.org/spreadsheetml/2006/main">
  <c r="B12" i="19" l="1"/>
  <c r="B5" i="19"/>
  <c r="C9" i="23"/>
  <c r="C12" i="23"/>
  <c r="C25" i="23"/>
  <c r="D8" i="1"/>
  <c r="D18" i="1"/>
  <c r="D21" i="1"/>
  <c r="D24" i="1"/>
  <c r="D30" i="1"/>
  <c r="M21" i="16"/>
  <c r="B5" i="16"/>
  <c r="B6" i="16"/>
  <c r="B7" i="16"/>
  <c r="B9" i="16"/>
  <c r="F9" i="16"/>
  <c r="M9" i="16"/>
  <c r="M18" i="16"/>
  <c r="M23" i="16"/>
  <c r="C9" i="16"/>
  <c r="C18" i="16"/>
  <c r="G9" i="16"/>
  <c r="G18" i="16"/>
  <c r="K18" i="16"/>
  <c r="N18" i="16"/>
  <c r="N16" i="16"/>
  <c r="N17" i="16"/>
  <c r="N23" i="16"/>
  <c r="C9" i="21"/>
  <c r="C18" i="21"/>
  <c r="G9" i="21"/>
  <c r="G18" i="21"/>
  <c r="K18" i="21"/>
  <c r="N18" i="21"/>
  <c r="N16" i="21"/>
  <c r="N17" i="21"/>
  <c r="N23" i="21"/>
  <c r="B5" i="21"/>
  <c r="B6" i="21"/>
  <c r="B7" i="21"/>
  <c r="B9" i="21"/>
  <c r="F9" i="21"/>
  <c r="M9" i="21"/>
  <c r="M18" i="21"/>
  <c r="M21" i="21"/>
  <c r="M23" i="21"/>
  <c r="B11" i="21"/>
  <c r="B12" i="21"/>
  <c r="B10" i="21"/>
  <c r="B8" i="21"/>
  <c r="B13" i="21"/>
  <c r="B14" i="21"/>
  <c r="B17" i="21"/>
  <c r="B16" i="21"/>
  <c r="B15" i="21"/>
  <c r="M14" i="21"/>
  <c r="M12" i="21"/>
  <c r="M8" i="21"/>
  <c r="B18" i="21"/>
  <c r="B19" i="21"/>
  <c r="C8" i="1"/>
  <c r="C18" i="1"/>
  <c r="C21" i="1"/>
  <c r="C24" i="1"/>
  <c r="C26" i="1"/>
  <c r="C28" i="1"/>
  <c r="C31" i="1"/>
  <c r="C30" i="1"/>
  <c r="C8" i="21"/>
  <c r="E24" i="18"/>
  <c r="D5" i="18"/>
  <c r="C15" i="22"/>
  <c r="C11" i="22"/>
  <c r="G6" i="22"/>
  <c r="G11" i="22"/>
  <c r="G15" i="22"/>
  <c r="F15" i="22"/>
  <c r="F11" i="22"/>
  <c r="F6" i="22"/>
  <c r="G17" i="22"/>
  <c r="F17" i="22"/>
  <c r="C17" i="22"/>
  <c r="B8" i="1"/>
  <c r="B18" i="1"/>
  <c r="B21" i="1"/>
  <c r="B24" i="1"/>
  <c r="B12" i="18"/>
  <c r="B5" i="18"/>
  <c r="D12" i="19"/>
  <c r="D5" i="19"/>
  <c r="G14" i="21"/>
  <c r="G12" i="21"/>
  <c r="G8" i="21"/>
  <c r="C14" i="21"/>
  <c r="C12" i="21"/>
  <c r="C10" i="21"/>
  <c r="O30" i="16"/>
  <c r="J18" i="16"/>
  <c r="N15" i="16"/>
  <c r="G14" i="16"/>
  <c r="F14" i="16"/>
  <c r="C14" i="16"/>
  <c r="N13" i="16"/>
  <c r="H13" i="16"/>
  <c r="G12" i="16"/>
  <c r="F12" i="16"/>
  <c r="C12" i="16"/>
  <c r="N11" i="16"/>
  <c r="H11" i="16"/>
  <c r="G10" i="16"/>
  <c r="F18" i="16"/>
  <c r="G8" i="16"/>
  <c r="F8" i="16"/>
  <c r="C8" i="16"/>
  <c r="N7" i="16"/>
  <c r="H7" i="16"/>
  <c r="N6" i="16"/>
  <c r="H6" i="16"/>
  <c r="N5" i="16"/>
  <c r="H5" i="16"/>
  <c r="G10" i="21"/>
  <c r="N12" i="16"/>
  <c r="N8" i="16"/>
  <c r="N14" i="16"/>
  <c r="N9" i="16"/>
  <c r="N10" i="16"/>
  <c r="G19" i="16"/>
  <c r="B30" i="1"/>
  <c r="B26" i="1"/>
  <c r="B28" i="1"/>
  <c r="B31" i="1"/>
  <c r="E5" i="18"/>
  <c r="G19" i="21"/>
  <c r="C19" i="21"/>
  <c r="F19" i="16"/>
  <c r="C19" i="16"/>
  <c r="F10" i="16"/>
  <c r="H9" i="16"/>
  <c r="C10" i="16"/>
  <c r="H18" i="16"/>
  <c r="N19" i="16"/>
  <c r="N24" i="16"/>
  <c r="N25" i="16"/>
  <c r="N28" i="16"/>
  <c r="B11" i="22"/>
  <c r="B15" i="22"/>
  <c r="B17" i="22"/>
  <c r="B9" i="23"/>
  <c r="B12" i="23"/>
  <c r="B25" i="23"/>
  <c r="O30" i="21"/>
  <c r="N24" i="21"/>
  <c r="J18" i="21"/>
  <c r="N15" i="21"/>
  <c r="F14" i="21"/>
  <c r="N13" i="21"/>
  <c r="H13" i="21"/>
  <c r="D13" i="21"/>
  <c r="F12" i="21"/>
  <c r="N11" i="21"/>
  <c r="H11" i="21"/>
  <c r="D11" i="21"/>
  <c r="N9" i="21"/>
  <c r="F8" i="21"/>
  <c r="N7" i="21"/>
  <c r="H7" i="21"/>
  <c r="D7" i="21"/>
  <c r="N6" i="21"/>
  <c r="H6" i="21"/>
  <c r="D6" i="21"/>
  <c r="N5" i="21"/>
  <c r="H5" i="21"/>
  <c r="D5" i="21"/>
  <c r="E24" i="19"/>
  <c r="F10" i="21"/>
  <c r="N25" i="21"/>
  <c r="D9" i="21"/>
  <c r="F18" i="21"/>
  <c r="F19" i="21"/>
  <c r="O13" i="21"/>
  <c r="E5" i="19"/>
  <c r="O6" i="21"/>
  <c r="O7" i="21"/>
  <c r="N12" i="21"/>
  <c r="N10" i="21"/>
  <c r="N19" i="21"/>
  <c r="O5" i="21"/>
  <c r="N8" i="21"/>
  <c r="O11" i="21"/>
  <c r="N14" i="21"/>
  <c r="H9" i="21"/>
  <c r="D18" i="21"/>
  <c r="M10" i="21"/>
  <c r="O9" i="21"/>
  <c r="H18" i="21"/>
  <c r="N28" i="21"/>
  <c r="D26" i="1"/>
  <c r="D28" i="1"/>
  <c r="D31" i="1"/>
  <c r="M19" i="21"/>
  <c r="M24" i="21"/>
  <c r="O18" i="21"/>
  <c r="M25" i="21"/>
  <c r="M28" i="21"/>
  <c r="O28" i="21"/>
  <c r="O24" i="21"/>
  <c r="E8" i="1"/>
  <c r="E18" i="1"/>
  <c r="E21" i="1"/>
  <c r="E24" i="1"/>
  <c r="E26" i="1"/>
  <c r="E28" i="1"/>
  <c r="E31" i="1"/>
  <c r="E30" i="1"/>
  <c r="O5" i="16"/>
  <c r="D5" i="16"/>
  <c r="O6" i="16"/>
  <c r="D6" i="16"/>
  <c r="M8" i="16"/>
  <c r="O7" i="16"/>
  <c r="D7" i="16"/>
  <c r="M12" i="16"/>
  <c r="O11" i="16"/>
  <c r="B11" i="16"/>
  <c r="D11" i="16"/>
  <c r="M14" i="16"/>
  <c r="O13" i="16"/>
  <c r="B13" i="16"/>
  <c r="D13" i="16"/>
  <c r="B12" i="16"/>
  <c r="B10" i="16"/>
  <c r="B8" i="16"/>
  <c r="B14" i="16"/>
  <c r="B15" i="16"/>
  <c r="B16" i="16"/>
  <c r="B17" i="16"/>
  <c r="B18" i="16"/>
  <c r="B19" i="16"/>
  <c r="D9" i="16"/>
  <c r="O9" i="16"/>
  <c r="M10" i="16"/>
  <c r="O18" i="16"/>
  <c r="D18" i="16"/>
  <c r="M24" i="16"/>
  <c r="O24" i="16"/>
  <c r="M19" i="16"/>
  <c r="M25" i="16"/>
  <c r="M28" i="16"/>
  <c r="O28" i="16"/>
</calcChain>
</file>

<file path=xl/sharedStrings.xml><?xml version="1.0" encoding="utf-8"?>
<sst xmlns="http://schemas.openxmlformats.org/spreadsheetml/2006/main" count="244" uniqueCount="141">
  <si>
    <t>Net sales</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</si>
  <si>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</si>
  <si>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</si>
  <si>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</si>
  <si>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</si>
  <si>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</si>
  <si>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</si>
  <si>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</si>
  <si>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</si>
  <si>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</si>
  <si>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</si>
  <si>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</si>
  <si>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</si>
  <si>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</si>
  <si>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</si>
  <si>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</si>
  <si>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</si>
  <si>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</si>
  <si>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</si>
  <si>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</si>
  <si>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</si>
  <si>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</si>
  <si>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</si>
  <si>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</si>
  <si>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Change</t>
  </si>
  <si>
    <t>Other tax items</t>
  </si>
  <si>
    <t>Financial expenses</t>
  </si>
  <si>
    <t>Others</t>
  </si>
  <si>
    <t>Total Group</t>
  </si>
  <si>
    <t>Gross Profit</t>
  </si>
  <si>
    <t>Restructuring costs and similar items</t>
  </si>
  <si>
    <t>IFRS Earnings per share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</si>
  <si>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</si>
  <si>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</si>
  <si>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</si>
  <si>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</si>
  <si>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</si>
  <si>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</si>
  <si>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</si>
  <si>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</si>
  <si>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</si>
  <si>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</si>
  <si>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t>
  </si>
  <si>
    <t xml:space="preserve">  Share of profit/loss of associates* and joint-ventures</t>
  </si>
  <si>
    <t xml:space="preserve">  Other revenues</t>
  </si>
  <si>
    <r>
      <t>*</t>
    </r>
    <r>
      <rPr>
        <sz val="10"/>
        <color theme="0"/>
        <rFont val="Arial"/>
        <family val="2"/>
      </rPr>
      <t>**</t>
    </r>
    <r>
      <rPr>
        <sz val="10"/>
        <rFont val="Arial"/>
        <family val="2"/>
      </rPr>
      <t xml:space="preserve"> Net of tax.</t>
    </r>
  </si>
  <si>
    <t>Other gains and losses, and litigation</t>
  </si>
  <si>
    <t>Tax effect of:</t>
  </si>
  <si>
    <t>Other tax effects</t>
  </si>
  <si>
    <t>Restructuring costs of associates and joint ventures, and expenses arising from the impact of acquisitions on associates and joint ventures</t>
  </si>
  <si>
    <t>Business net income excl. Animal Health business</t>
  </si>
  <si>
    <t>Business net income of Animal Health business</t>
  </si>
  <si>
    <t>Expenses arising from the impact of acquisitions on inventories</t>
  </si>
  <si>
    <r>
      <t>Amortization of intangible assets</t>
    </r>
    <r>
      <rPr>
        <vertAlign val="superscript"/>
        <sz val="9"/>
        <color theme="1"/>
        <rFont val="Arial"/>
        <family val="2"/>
      </rPr>
      <t>(1)</t>
    </r>
  </si>
  <si>
    <t>Reconciliation of consolidated net income attributable to equity holders of Sanofi to business net income</t>
  </si>
  <si>
    <t>Fair value remeasurement of contingent consideration</t>
  </si>
  <si>
    <t>Q2 2017</t>
  </si>
  <si>
    <t>Q2 2016</t>
  </si>
  <si>
    <r>
      <t>(1)</t>
    </r>
    <r>
      <rPr>
        <sz val="9"/>
        <color theme="1"/>
        <rFont val="Arial"/>
        <family val="2"/>
      </rPr>
      <t xml:space="preserve"> </t>
    </r>
    <r>
      <rPr>
        <sz val="8"/>
        <color theme="1"/>
        <rFont val="Arial"/>
        <family val="2"/>
      </rPr>
      <t>Excluding restructuring costs and similar items.</t>
    </r>
  </si>
  <si>
    <t>Change in net debt</t>
  </si>
  <si>
    <t xml:space="preserve">Other items </t>
  </si>
  <si>
    <t>Foreign exchange impact</t>
  </si>
  <si>
    <t>Transactions with non-controlling interests including dividends</t>
  </si>
  <si>
    <t>Disposals of treasury shares</t>
  </si>
  <si>
    <t>Acquisition of treasury shares</t>
  </si>
  <si>
    <t>Dividends paid to shareholders of Sanofi</t>
  </si>
  <si>
    <t>Issuance of Sanofi shares</t>
  </si>
  <si>
    <t>Proceeds from disposals of property, plant and equipment, intangible assets and other non-current assets net of tax</t>
  </si>
  <si>
    <t>Restructuring costs and similar items paid</t>
  </si>
  <si>
    <t>Acquisitions of investments in consolidated undertakings including assumed debt</t>
  </si>
  <si>
    <t>Acquisitions of intangible assets excluding software</t>
  </si>
  <si>
    <t>Acquisitions of property, plant and equipment and software</t>
  </si>
  <si>
    <t>Other non cash items</t>
  </si>
  <si>
    <t>Gains and losses on disposals of non-current assets, net of tax</t>
  </si>
  <si>
    <t xml:space="preserve">Depreciation, amortization and impairment of property, plant and equipment and software </t>
  </si>
  <si>
    <t>Simplified consolidated balance sheet</t>
  </si>
  <si>
    <t>ASSETS
€ million</t>
  </si>
  <si>
    <t>LIABILITIES &amp; EQUITY
€ million</t>
  </si>
  <si>
    <t>Equity attributable to equity holders of Sanofi</t>
  </si>
  <si>
    <t>Equity attributable to non-controlling interests</t>
  </si>
  <si>
    <t>Total equity</t>
  </si>
  <si>
    <t>Long-term debt</t>
  </si>
  <si>
    <t>Property, plant and equipment</t>
  </si>
  <si>
    <t xml:space="preserve">Non-current liabilities related to business combinations and to non-controlling interests </t>
  </si>
  <si>
    <t>Intangible assets (including goodwill)</t>
  </si>
  <si>
    <t>Provisions and other non-current liabilities</t>
  </si>
  <si>
    <t>Non-current financial assets &amp; investments in associates and deferred tax assets</t>
  </si>
  <si>
    <t>Deferred tax liabilities</t>
  </si>
  <si>
    <t>Non-current assets</t>
  </si>
  <si>
    <t xml:space="preserve">Non-current liabilities </t>
  </si>
  <si>
    <t>Accounts payable &amp; Other current liabilities</t>
  </si>
  <si>
    <t>Inventories, accounts receivable and other current assets</t>
  </si>
  <si>
    <t xml:space="preserve">Current liabilities related to business combinations and to non-controlling interests </t>
  </si>
  <si>
    <t>Cash and cash equivalents</t>
  </si>
  <si>
    <t>Short-term debt and current portion of long-term debt</t>
  </si>
  <si>
    <t>Current assets</t>
  </si>
  <si>
    <t>Current liabilities</t>
  </si>
  <si>
    <t>Assets held for sale or exchange</t>
  </si>
  <si>
    <t>Liabilities related to assets  held for sale or exchange</t>
  </si>
  <si>
    <t xml:space="preserve"> TOTAL ASSETS</t>
  </si>
  <si>
    <t xml:space="preserve"> TOTAL LIABILITIES &amp; EQUITY</t>
  </si>
  <si>
    <t>Jun 30,
2017</t>
  </si>
  <si>
    <t>H1 2017</t>
  </si>
  <si>
    <t>H1 2016</t>
  </si>
  <si>
    <t>Share of profit/(loss) of associates and joint ventures</t>
  </si>
  <si>
    <t>Net income</t>
  </si>
  <si>
    <t>Dec 31,
2016</t>
  </si>
  <si>
    <r>
      <t xml:space="preserve">Q2 2017 </t>
    </r>
    <r>
      <rPr>
        <b/>
        <vertAlign val="superscript"/>
        <sz val="9"/>
        <rFont val="Arial"/>
        <family val="2"/>
      </rPr>
      <t>(1)</t>
    </r>
  </si>
  <si>
    <r>
      <t xml:space="preserve">Q2 2016 </t>
    </r>
    <r>
      <rPr>
        <b/>
        <vertAlign val="superscript"/>
        <sz val="9"/>
        <rFont val="Arial"/>
        <family val="2"/>
      </rPr>
      <t>(1)</t>
    </r>
  </si>
  <si>
    <r>
      <t xml:space="preserve">H1 2017 </t>
    </r>
    <r>
      <rPr>
        <b/>
        <vertAlign val="superscript"/>
        <sz val="9"/>
        <rFont val="Arial"/>
        <family val="2"/>
      </rPr>
      <t>(1)</t>
    </r>
  </si>
  <si>
    <r>
      <t xml:space="preserve">H1 2016 </t>
    </r>
    <r>
      <rPr>
        <b/>
        <vertAlign val="superscript"/>
        <sz val="9"/>
        <rFont val="Arial"/>
        <family val="2"/>
      </rPr>
      <t>(1)</t>
    </r>
  </si>
  <si>
    <t>(1)   Of which related to amortization expense generated by the remeasurement of intangible assets as part of business combinations:  €453 million in the second quarter of 2017 and €399 million in the second quarter of 2016.</t>
  </si>
  <si>
    <t>*** Based on an average number of shares outstanding of 1,258.2 million in the second quarter of 2017 and 1,286.8 million in the second quarter of 2016.</t>
  </si>
  <si>
    <t>Second quarter 2017</t>
  </si>
  <si>
    <t>First half 2017</t>
  </si>
  <si>
    <t>*** Based on an average number of shares outstanding of 1,260.3 million in the first-half of 2017 and 1,287.6 million in the first-half 2016.</t>
  </si>
  <si>
    <r>
      <t xml:space="preserve">Other gains and losses, and litigation </t>
    </r>
    <r>
      <rPr>
        <vertAlign val="superscript"/>
        <sz val="10"/>
        <color theme="1"/>
        <rFont val="Arial"/>
        <family val="2"/>
      </rPr>
      <t>(2)</t>
    </r>
  </si>
  <si>
    <t>(5)   In 2016, includes the following items: impact of the discontinuation of the equity accounting of the Sanofi Pasteur MSD business net income since the announcement by Sanofi and Merck of their intent to end their joint vaccine operations in Europe.</t>
  </si>
  <si>
    <r>
      <t>**</t>
    </r>
    <r>
      <rPr>
        <sz val="10"/>
        <color theme="0"/>
        <rFont val="Arial"/>
        <family val="2"/>
      </rPr>
      <t>*</t>
    </r>
    <r>
      <rPr>
        <sz val="10"/>
        <rFont val="Arial"/>
        <family val="2"/>
      </rPr>
      <t xml:space="preserve"> Determined on the basis of Business income before tax, associates, and non-controlling interests.</t>
    </r>
  </si>
  <si>
    <t>(6)   Based on an average number of shares outstanding of 1,258.2 million in the second quarter of 2017 and 1,286.8 million in the second quarter of 2016.</t>
  </si>
  <si>
    <t>(1)   Of which related to amortization expense generated by the remeasurement of intangible assets as part of business combinations:  €919 million in the first-half of 2017 and €809 million in the first-half of 2016.</t>
  </si>
  <si>
    <r>
      <t xml:space="preserve">Changes in working capital </t>
    </r>
    <r>
      <rPr>
        <vertAlign val="superscript"/>
        <sz val="10"/>
        <color theme="1"/>
        <rFont val="Arial"/>
        <family val="2"/>
      </rPr>
      <t>(1)</t>
    </r>
  </si>
  <si>
    <r>
      <t xml:space="preserve">Operating cash flow before changes in working capital </t>
    </r>
    <r>
      <rPr>
        <b/>
        <vertAlign val="superscript"/>
        <sz val="12"/>
        <color theme="1"/>
        <rFont val="Arial"/>
        <family val="2"/>
      </rPr>
      <t>(1)/(2)</t>
    </r>
  </si>
  <si>
    <r>
      <t>Free cash flow</t>
    </r>
    <r>
      <rPr>
        <b/>
        <vertAlign val="superscript"/>
        <sz val="12"/>
        <color theme="1"/>
        <rFont val="Arial"/>
        <family val="2"/>
      </rPr>
      <t xml:space="preserve"> (1)/(2)</t>
    </r>
  </si>
  <si>
    <r>
      <t>(2)</t>
    </r>
    <r>
      <rPr>
        <sz val="9"/>
        <color theme="1"/>
        <rFont val="Arial"/>
        <family val="2"/>
      </rPr>
      <t xml:space="preserve"> </t>
    </r>
    <r>
      <rPr>
        <sz val="8"/>
        <color theme="1"/>
        <rFont val="Arial"/>
        <family val="2"/>
      </rPr>
      <t>Excluding Animal Health business for the 2016 comparative period.</t>
    </r>
  </si>
  <si>
    <t>Net cash-flow from the swap between BI - CHC and Sanofi Animal Health business</t>
  </si>
  <si>
    <t>(2)   In 2017, carve-out costs related to the EU Generics divestment process.</t>
  </si>
  <si>
    <r>
      <rPr>
        <vertAlign val="superscript"/>
        <sz val="8"/>
        <rFont val="Arial"/>
        <family val="2"/>
      </rPr>
      <t xml:space="preserve">(1) </t>
    </r>
    <r>
      <rPr>
        <sz val="8"/>
        <rFont val="Arial"/>
        <family val="2"/>
      </rPr>
      <t>Animal Health results and gain on disposal are reported separately in accordance with IFRS 5 (Non-Current Assets Held for Sale and Discontinued Operations).</t>
    </r>
  </si>
  <si>
    <t>Net income excluding the exchanged/held-for-exchange Animal Health business</t>
  </si>
  <si>
    <t>Net income/(loss) of the exchanged/held-for-exchange Animal Health business</t>
  </si>
  <si>
    <t>Earnings per share excluding the exchanged/held-for-exchange Animal Health business (in euros)</t>
  </si>
  <si>
    <r>
      <t xml:space="preserve">Animal Health items </t>
    </r>
    <r>
      <rPr>
        <vertAlign val="superscript"/>
        <sz val="10"/>
        <color theme="1"/>
        <rFont val="Arial"/>
        <family val="2"/>
      </rPr>
      <t>(3)</t>
    </r>
  </si>
  <si>
    <r>
      <t xml:space="preserve">Other Sanofi Pasteur MSD items </t>
    </r>
    <r>
      <rPr>
        <vertAlign val="superscript"/>
        <sz val="10"/>
        <color theme="1"/>
        <rFont val="Arial"/>
        <family val="2"/>
      </rPr>
      <t>(4)</t>
    </r>
  </si>
  <si>
    <r>
      <t xml:space="preserve">IFRS earnings per share </t>
    </r>
    <r>
      <rPr>
        <b/>
        <vertAlign val="superscript"/>
        <sz val="12"/>
        <color theme="1"/>
        <rFont val="Arial"/>
        <family val="2"/>
      </rPr>
      <t xml:space="preserve">(5) </t>
    </r>
    <r>
      <rPr>
        <b/>
        <sz val="12"/>
        <color theme="1"/>
        <rFont val="Arial"/>
        <family val="2"/>
      </rPr>
      <t>(in euros)</t>
    </r>
  </si>
  <si>
    <t>(4)   In 2016, includes the following items: impact of the discontinuation of the equity accounting of the Sanofi Pasteur MSD business net income since the announcement by Sanofi and Merck of their intent to end their joint vaccine operations in Europe.</t>
  </si>
  <si>
    <t>(5)   Based on an average number of shares outstanding of 1,260.3 million in the first-half of 2017 and 1,287.6 million in the first-half 2016.</t>
  </si>
  <si>
    <t>(3)   In 2016, includes the following items: impact of the discontinuation of depreciation and impairment of Property, Plant &amp; Equipment starting at IFRS 5 application (Non-current assets held for sale and discontinued operations), impact of the amortization and impairment of intangible assets until IFRS 5 application, costs incurred as a result of the divestment, as well as tax effect of these items.</t>
  </si>
  <si>
    <t>(3)   In 2017, net gain resulting from the divestment of the Animal Health business.
        In 2016, includes the following items: impact of the discontinuation of depreciation and impairment of Property, Plant &amp; Equipment starting at IFRS 5 application (Non-current assets held for sale and discontinued operations), impact of the amortization and impairment of intangible assets until IFRS 5 application, costs incurred as a result of the divestment, as well as tax effect of these items</t>
  </si>
  <si>
    <t>Business net income statement - Second-quarter 2017</t>
  </si>
  <si>
    <t>Business net income statement - First half 2017</t>
  </si>
  <si>
    <t>Consolidated income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</si>
</sst>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_(* \(#,##0\);_(* &quot;-&quot;_);_(@_)"/>
    <numFmt numFmtId="43" formatCode="_(* #,##0.00_);_(* \(#,##0.00\);_(* &quot;-&quot;??_);_(@_)"/>
    <numFmt numFmtId="164" formatCode="_-* #,##0.00\ &quot;€&quot;_-;\-* #,##0.00\ &quot;€&quot;_-;_-* &quot;-&quot;??\ &quot;€&quot;_-;_-@_-"/>
    <numFmt numFmtId="165" formatCode="_-* #,##0.00_-;\-* #,##0.00_-;_-* &quot;-&quot;??_-;_-@_-"/>
    <numFmt numFmtId="166" formatCode="#,##0&quot; &quot;;\(#,##0\)"/>
    <numFmt numFmtId="167" formatCode="#,##0;\(#,##0\)"/>
    <numFmt numFmtId="168" formatCode="#,##0.00;\(#,##0.00\)"/>
    <numFmt numFmtId="169" formatCode="_-* #,##0.00\ _D_M_-;\-* #,##0.00\ _D_M_-;_-* &quot;-&quot;??\ _D_M_-;_-@_-"/>
    <numFmt numFmtId="170" formatCode="_-* #,##0\ _D_M_-;\-* #,##0\ _D_M_-;_-* &quot;-&quot;\ _D_M_-;_-@_-"/>
    <numFmt numFmtId="171" formatCode="_-* #,##0\ &quot;DM&quot;_-;\-* #,##0\ &quot;DM&quot;_-;_-* &quot;-&quot;\ &quot;DM&quot;_-;_-@_-"/>
    <numFmt numFmtId="172" formatCode="_-* #,##0.00\ &quot;DM&quot;_-;\-* #,##0.00\ &quot;DM&quot;_-;_-* &quot;-&quot;??\ &quot;DM&quot;_-;_-@_-"/>
    <numFmt numFmtId="173" formatCode="#,##0;\(#,##0\);&quot;-&quot;"/>
    <numFmt numFmtId="174" formatCode="#,##0.000;\(#,##0.000\)"/>
    <numFmt numFmtId="175" formatCode="0.0%"/>
    <numFmt numFmtId="176" formatCode="##,##0.0%;\ \(####0.0%\);\ \-"/>
    <numFmt numFmtId="177" formatCode="#,##0.0;\(#,##0.0\);&quot;-&quot;"/>
    <numFmt numFmtId="178" formatCode="_-* #,##0\ _€_-;\-* #,##0\ _€_-;_-* &quot;-&quot;??\ _€_-;_-@_-"/>
    <numFmt numFmtId="179" formatCode="#,##0;\(#,##0\);\-"/>
    <numFmt numFmtId="180" formatCode="#,##0.0;\(#,##0.0\);\-"/>
    <numFmt numFmtId="181" formatCode="##,##0.0%;\ \(####0.0%\);##,##0.0%"/>
    <numFmt numFmtId="182" formatCode="#,##0_);\(#,##0\);\–_)"/>
    <numFmt numFmtId="183" formatCode="#,##0&quot; &quot;;\(#,##0\);\-"/>
    <numFmt numFmtId="184" formatCode="#,##0;\(#,##0\);\ \-\ "/>
    <numFmt numFmtId="185" formatCode="0.000"/>
    <numFmt numFmtId="186" formatCode="_(&quot;€&quot;* #,##0.00_);_(&quot;€&quot;* \(#,##0.00\);_(&quot;€&quot;* &quot;-&quot;??_);_(@_)"/>
    <numFmt numFmtId="187" formatCode="_(&quot;€&quot;* #,##0_);_(&quot;€&quot;* \(#,##0\);_(&quot;€&quot;* &quot;-&quot;_);_(@_)"/>
  </numFmts>
  <fonts count="11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63"/>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54"/>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9"/>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sz val="9"/>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sz val="10"/>
      <color theme="0"/>
      <name val="Arial"/>
      <family val="2"/>
    </font>
    <font>
      <sz val="8"/>
      <color rgb="FFFF0000"/>
      <name val="Arial"/>
      <family val="2"/>
    </font>
    <font>
      <b/>
      <sz val="14"/>
      <color indexed="62"/>
      <name val="Arial"/>
      <family val="2"/>
    </font>
    <font>
      <b/>
      <i/>
      <sz val="10"/>
      <color indexed="10"/>
      <name val="Arial"/>
      <family val="2"/>
    </font>
    <font>
      <b/>
      <i/>
      <sz val="10"/>
      <color theme="1"/>
      <name val="Arial"/>
      <family val="2"/>
    </font>
    <font>
      <b/>
      <sz val="26"/>
      <color indexed="16"/>
      <name val="Arial"/>
      <family val="2"/>
    </font>
    <font>
      <vertAlign val="superscript"/>
      <sz val="9"/>
      <name val="Arial"/>
      <family val="2"/>
    </font>
    <font>
      <sz val="9"/>
      <color theme="1"/>
      <name val="Arial"/>
      <family val="2"/>
    </font>
    <font>
      <sz val="8"/>
      <color theme="1"/>
      <name val="Arial"/>
      <family val="2"/>
    </font>
    <font>
      <b/>
      <sz val="9"/>
      <color theme="1"/>
      <name val="Arial"/>
      <family val="2"/>
    </font>
    <font>
      <sz val="10"/>
      <color indexed="12"/>
      <name val="Arial"/>
      <family val="2"/>
    </font>
    <font>
      <sz val="12"/>
      <name val="Arial"/>
      <family val="2"/>
    </font>
    <font>
      <sz val="13"/>
      <color indexed="18"/>
      <name val="Arial"/>
      <family val="2"/>
    </font>
    <font>
      <b/>
      <sz val="12"/>
      <color indexed="18"/>
      <name val="Arial"/>
      <family val="2"/>
    </font>
    <font>
      <sz val="14"/>
      <color indexed="18"/>
      <name val="Arial"/>
      <family val="2"/>
    </font>
    <font>
      <b/>
      <sz val="10"/>
      <color indexed="18"/>
      <name val="Arial"/>
      <family val="2"/>
    </font>
    <font>
      <sz val="15"/>
      <color indexed="1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rgb="FFFF0000"/>
      <name val="Calibri"/>
      <family val="2"/>
      <scheme val="minor"/>
    </font>
    <font>
      <b/>
      <sz val="9"/>
      <color indexed="62"/>
      <name val="Arial"/>
      <family val="2"/>
    </font>
    <font>
      <b/>
      <sz val="9"/>
      <color indexed="20"/>
      <name val="Arial"/>
      <family val="2"/>
    </font>
    <font>
      <sz val="9"/>
      <color rgb="FFFF0000"/>
      <name val="Arial"/>
      <family val="2"/>
    </font>
    <font>
      <b/>
      <vertAlign val="superscript"/>
      <sz val="9"/>
      <name val="Arial"/>
      <family val="2"/>
    </font>
  </fonts>
  <fills count="5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47"/>
      </patternFill>
    </fill>
    <fill>
      <patternFill patternType="solid">
        <fgColor indexed="26"/>
      </patternFill>
    </fill>
    <fill>
      <patternFill patternType="solid">
        <fgColor indexed="58"/>
      </patternFill>
    </fill>
    <fill>
      <patternFill patternType="solid">
        <fgColor indexed="2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51">
    <xf numFmtId="0" fontId="0" fillId="0" borderId="0"/>
    <xf numFmtId="0" fontId="3" fillId="0"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4" fontId="4" fillId="6" borderId="0"/>
    <xf numFmtId="0" fontId="11" fillId="7"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3" fillId="10" borderId="3" applyNumberFormat="0" applyFont="0" applyAlignment="0" applyProtection="0"/>
    <xf numFmtId="170" fontId="3" fillId="0" borderId="0" applyFont="0" applyFill="0" applyBorder="0" applyAlignment="0" applyProtection="0"/>
    <xf numFmtId="169" fontId="3" fillId="0" borderId="0" applyFont="0" applyFill="0" applyBorder="0" applyAlignment="0" applyProtection="0"/>
    <xf numFmtId="0" fontId="17" fillId="9" borderId="1" applyNumberFormat="0" applyAlignment="0" applyProtection="0"/>
    <xf numFmtId="0" fontId="18" fillId="21" borderId="0" applyNumberFormat="0" applyBorder="0" applyAlignment="0" applyProtection="0"/>
    <xf numFmtId="38" fontId="40" fillId="0" borderId="0"/>
    <xf numFmtId="38" fontId="41" fillId="0" borderId="0"/>
    <xf numFmtId="38" fontId="42" fillId="0" borderId="0"/>
    <xf numFmtId="38" fontId="43" fillId="0" borderId="0"/>
    <xf numFmtId="0" fontId="37" fillId="0" borderId="0"/>
    <xf numFmtId="0" fontId="37" fillId="0" borderId="0"/>
    <xf numFmtId="0" fontId="19" fillId="0" borderId="0"/>
    <xf numFmtId="0" fontId="20" fillId="13" borderId="0" applyNumberFormat="0" applyBorder="0" applyAlignment="0" applyProtection="0"/>
    <xf numFmtId="0" fontId="44" fillId="0" borderId="0"/>
    <xf numFmtId="0" fontId="3" fillId="0" borderId="0"/>
    <xf numFmtId="4" fontId="21" fillId="22" borderId="4" applyNumberFormat="0" applyProtection="0">
      <alignment vertical="center"/>
    </xf>
    <xf numFmtId="4" fontId="22" fillId="23" borderId="4" applyNumberFormat="0" applyProtection="0">
      <alignment horizontal="left" vertical="center" indent="1"/>
    </xf>
    <xf numFmtId="4" fontId="23" fillId="24" borderId="4" applyNumberFormat="0" applyProtection="0">
      <alignment horizontal="left" vertical="center" indent="1"/>
    </xf>
    <xf numFmtId="4" fontId="24" fillId="25" borderId="4" applyNumberFormat="0" applyProtection="0">
      <alignment horizontal="left" vertical="center" indent="1"/>
    </xf>
    <xf numFmtId="4" fontId="24" fillId="14" borderId="4" applyNumberFormat="0" applyProtection="0">
      <alignment horizontal="left" vertical="center" indent="1"/>
    </xf>
    <xf numFmtId="4" fontId="25" fillId="0" borderId="0" applyNumberFormat="0" applyProtection="0">
      <alignment horizontal="left" vertical="center" indent="1"/>
    </xf>
    <xf numFmtId="4" fontId="23" fillId="24" borderId="4" applyNumberFormat="0" applyProtection="0">
      <alignment horizontal="left" vertical="center" indent="1"/>
    </xf>
    <xf numFmtId="4" fontId="26" fillId="26" borderId="4" applyNumberFormat="0" applyProtection="0">
      <alignment vertical="center"/>
    </xf>
    <xf numFmtId="4" fontId="21" fillId="27" borderId="5" applyNumberFormat="0" applyProtection="0">
      <alignment horizontal="left" vertical="center" indent="1"/>
    </xf>
    <xf numFmtId="4" fontId="27" fillId="19" borderId="4" applyNumberFormat="0" applyProtection="0">
      <alignment horizontal="left" indent="1"/>
    </xf>
    <xf numFmtId="0" fontId="28" fillId="8" borderId="0" applyNumberFormat="0" applyBorder="0" applyAlignment="0" applyProtection="0"/>
    <xf numFmtId="0" fontId="29" fillId="20" borderId="6" applyNumberFormat="0" applyAlignment="0" applyProtection="0"/>
    <xf numFmtId="0" fontId="4"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29" fillId="0" borderId="10" applyNumberFormat="0" applyFill="0" applyAlignment="0" applyProtection="0"/>
    <xf numFmtId="0" fontId="35" fillId="28" borderId="11" applyNumberFormat="0" applyAlignment="0" applyProtection="0"/>
    <xf numFmtId="171"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0" fontId="3" fillId="0" borderId="0"/>
    <xf numFmtId="0" fontId="64" fillId="0" borderId="0"/>
    <xf numFmtId="0" fontId="3" fillId="2" borderId="0"/>
    <xf numFmtId="4" fontId="3" fillId="6" borderId="0"/>
    <xf numFmtId="0" fontId="3" fillId="2" borderId="0"/>
    <xf numFmtId="0" fontId="64" fillId="10" borderId="3" applyNumberFormat="0" applyFont="0" applyAlignment="0" applyProtection="0"/>
    <xf numFmtId="0" fontId="40" fillId="0" borderId="0"/>
    <xf numFmtId="0" fontId="41" fillId="0" borderId="0"/>
    <xf numFmtId="0" fontId="42" fillId="0" borderId="0"/>
    <xf numFmtId="0" fontId="43" fillId="0" borderId="0"/>
    <xf numFmtId="0" fontId="3" fillId="0" borderId="0"/>
    <xf numFmtId="9" fontId="64" fillId="0" borderId="0" applyFont="0" applyFill="0" applyBorder="0" applyAlignment="0" applyProtection="0"/>
    <xf numFmtId="165" fontId="3" fillId="0" borderId="0" applyFont="0" applyFill="0" applyBorder="0" applyAlignment="0" applyProtection="0"/>
    <xf numFmtId="0" fontId="3" fillId="0" borderId="0"/>
    <xf numFmtId="0" fontId="3" fillId="10" borderId="3" applyNumberFormat="0" applyFont="0" applyAlignment="0" applyProtection="0"/>
    <xf numFmtId="9" fontId="3" fillId="0" borderId="0" applyFont="0" applyFill="0" applyBorder="0" applyAlignment="0" applyProtection="0"/>
    <xf numFmtId="165" fontId="67"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0" borderId="0" applyNumberFormat="0" applyFont="0" applyFill="0" applyBorder="0" applyAlignment="0" applyProtection="0"/>
    <xf numFmtId="0" fontId="92" fillId="45" borderId="0" applyNumberFormat="0" applyBorder="0" applyAlignment="0" applyProtection="0"/>
    <xf numFmtId="0" fontId="92" fillId="46" borderId="0" applyNumberFormat="0" applyBorder="0" applyAlignment="0" applyProtection="0"/>
    <xf numFmtId="0" fontId="92" fillId="47" borderId="0" applyNumberFormat="0" applyBorder="0" applyAlignment="0" applyProtection="0"/>
    <xf numFmtId="0" fontId="92" fillId="48" borderId="0" applyNumberFormat="0" applyBorder="0" applyAlignment="0" applyProtection="0"/>
    <xf numFmtId="0" fontId="92" fillId="49" borderId="0" applyNumberFormat="0" applyBorder="0" applyAlignment="0" applyProtection="0"/>
    <xf numFmtId="0" fontId="92" fillId="50" borderId="0" applyNumberFormat="0" applyBorder="0" applyAlignment="0" applyProtection="0"/>
    <xf numFmtId="0" fontId="93" fillId="51" borderId="0" applyNumberFormat="0" applyBorder="0" applyAlignment="0" applyProtection="0"/>
    <xf numFmtId="0" fontId="94" fillId="52" borderId="13" applyNumberFormat="0" applyAlignment="0" applyProtection="0"/>
    <xf numFmtId="0" fontId="95" fillId="53" borderId="14" applyNumberFormat="0" applyAlignment="0" applyProtection="0"/>
    <xf numFmtId="43" fontId="3" fillId="0" borderId="0" applyFont="0" applyFill="0" applyBorder="0" applyAlignment="0" applyProtection="0"/>
    <xf numFmtId="41"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96" fillId="0" borderId="0" applyNumberFormat="0" applyFill="0" applyBorder="0" applyAlignment="0" applyProtection="0"/>
    <xf numFmtId="0" fontId="97" fillId="54" borderId="0" applyNumberFormat="0" applyBorder="0" applyAlignment="0" applyProtection="0"/>
    <xf numFmtId="0" fontId="98" fillId="0" borderId="15" applyNumberFormat="0" applyFill="0" applyAlignment="0" applyProtection="0"/>
    <xf numFmtId="0" fontId="99" fillId="0" borderId="16" applyNumberFormat="0" applyFill="0" applyAlignment="0" applyProtection="0"/>
    <xf numFmtId="0" fontId="100" fillId="0" borderId="17" applyNumberFormat="0" applyFill="0" applyAlignment="0" applyProtection="0"/>
    <xf numFmtId="0" fontId="100" fillId="0" borderId="0" applyNumberFormat="0" applyFill="0" applyBorder="0" applyAlignment="0" applyProtection="0"/>
    <xf numFmtId="0" fontId="101" fillId="55" borderId="13" applyNumberFormat="0" applyAlignment="0" applyProtection="0"/>
    <xf numFmtId="0" fontId="102" fillId="0" borderId="18" applyNumberFormat="0" applyFill="0" applyAlignment="0" applyProtection="0"/>
    <xf numFmtId="0" fontId="103" fillId="56" borderId="0" applyNumberFormat="0" applyBorder="0" applyAlignment="0" applyProtection="0"/>
    <xf numFmtId="0" fontId="1" fillId="57" borderId="19" applyNumberFormat="0" applyFont="0" applyAlignment="0" applyProtection="0"/>
    <xf numFmtId="0" fontId="104" fillId="52" borderId="20" applyNumberFormat="0" applyAlignment="0" applyProtection="0"/>
    <xf numFmtId="9" fontId="3"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cellStyleXfs>
  <cellXfs count="315">
    <xf numFmtId="0" fontId="0" fillId="0" borderId="0" xfId="0"/>
    <xf numFmtId="167" fontId="19" fillId="26" borderId="0" xfId="57" applyNumberFormat="1" applyFill="1"/>
    <xf numFmtId="0" fontId="11" fillId="26" borderId="0" xfId="57" applyFont="1" applyFill="1"/>
    <xf numFmtId="0" fontId="49" fillId="26" borderId="0" xfId="57" applyFont="1" applyFill="1"/>
    <xf numFmtId="0" fontId="46" fillId="26" borderId="0" xfId="57" applyFont="1" applyFill="1" applyAlignment="1">
      <alignment vertical="center"/>
    </xf>
    <xf numFmtId="17" fontId="45" fillId="26" borderId="0" xfId="57" applyNumberFormat="1" applyFont="1" applyFill="1" applyBorder="1" applyAlignment="1">
      <alignment horizontal="left"/>
    </xf>
    <xf numFmtId="0" fontId="48" fillId="26" borderId="0" xfId="57" applyFont="1" applyFill="1" applyBorder="1"/>
    <xf numFmtId="0" fontId="46" fillId="26" borderId="0" xfId="57" applyFont="1" applyFill="1"/>
    <xf numFmtId="0" fontId="50" fillId="26" borderId="0" xfId="57" quotePrefix="1" applyFont="1" applyFill="1"/>
    <xf numFmtId="0" fontId="4" fillId="26" borderId="0" xfId="0" applyFont="1" applyFill="1"/>
    <xf numFmtId="49" fontId="51" fillId="26" borderId="0" xfId="0" applyNumberFormat="1" applyFont="1" applyFill="1" applyBorder="1" applyAlignment="1">
      <alignment vertical="top"/>
    </xf>
    <xf numFmtId="0" fontId="4" fillId="26" borderId="0" xfId="0" applyFont="1" applyFill="1" applyAlignment="1">
      <alignment vertical="center"/>
    </xf>
    <xf numFmtId="167" fontId="4" fillId="26" borderId="0" xfId="0" applyNumberFormat="1" applyFont="1" applyFill="1" applyAlignment="1">
      <alignment vertical="center"/>
    </xf>
    <xf numFmtId="0" fontId="53" fillId="26" borderId="0" xfId="57" applyFont="1" applyFill="1" applyAlignment="1">
      <alignment vertical="center"/>
    </xf>
    <xf numFmtId="0" fontId="59" fillId="31" borderId="0" xfId="0" applyFont="1" applyFill="1" applyBorder="1" applyAlignment="1">
      <alignment horizontal="justify" wrapText="1"/>
    </xf>
    <xf numFmtId="0" fontId="60" fillId="31" borderId="0" xfId="0" applyFont="1" applyFill="1" applyBorder="1" applyAlignment="1">
      <alignment vertical="top" wrapText="1"/>
    </xf>
    <xf numFmtId="0" fontId="59" fillId="26" borderId="0" xfId="0" applyFont="1" applyFill="1" applyBorder="1" applyAlignment="1">
      <alignment vertical="center"/>
    </xf>
    <xf numFmtId="0" fontId="55" fillId="26" borderId="0" xfId="0" applyFont="1" applyFill="1" applyBorder="1" applyAlignment="1">
      <alignment horizontal="left" vertical="center" indent="1"/>
    </xf>
    <xf numFmtId="0" fontId="59" fillId="26" borderId="0" xfId="0" applyFont="1" applyFill="1" applyBorder="1" applyAlignment="1">
      <alignment vertical="top"/>
    </xf>
    <xf numFmtId="0" fontId="59" fillId="26" borderId="0" xfId="0" applyFont="1" applyFill="1" applyBorder="1" applyAlignment="1">
      <alignment vertical="center" wrapText="1"/>
    </xf>
    <xf numFmtId="0" fontId="59" fillId="32" borderId="0" xfId="0" applyFont="1" applyFill="1" applyBorder="1" applyAlignment="1">
      <alignment vertical="center"/>
    </xf>
    <xf numFmtId="0" fontId="54" fillId="31" borderId="0" xfId="57" applyFont="1" applyFill="1" applyBorder="1" applyAlignment="1">
      <alignment vertical="center"/>
    </xf>
    <xf numFmtId="0" fontId="55" fillId="26" borderId="0" xfId="57" applyFont="1" applyFill="1" applyBorder="1" applyAlignment="1">
      <alignment vertical="center" wrapText="1"/>
    </xf>
    <xf numFmtId="0" fontId="61" fillId="26" borderId="0" xfId="57" applyFont="1" applyFill="1" applyBorder="1" applyAlignment="1">
      <alignment vertical="center" wrapText="1"/>
    </xf>
    <xf numFmtId="0" fontId="61" fillId="32" borderId="0" xfId="57" applyFont="1" applyFill="1" applyBorder="1" applyAlignment="1">
      <alignment vertical="center" wrapText="1"/>
    </xf>
    <xf numFmtId="3" fontId="53" fillId="26" borderId="0" xfId="57" applyNumberFormat="1" applyFont="1" applyFill="1" applyAlignment="1">
      <alignment vertical="center"/>
    </xf>
    <xf numFmtId="0" fontId="63" fillId="26" borderId="0" xfId="0" applyFont="1" applyFill="1"/>
    <xf numFmtId="17" fontId="38" fillId="31" borderId="0" xfId="57" applyNumberFormat="1" applyFont="1" applyFill="1" applyBorder="1" applyAlignment="1">
      <alignment horizontal="center" vertical="center" wrapText="1"/>
    </xf>
    <xf numFmtId="0" fontId="19" fillId="26" borderId="0" xfId="57" applyFill="1"/>
    <xf numFmtId="0" fontId="52" fillId="26" borderId="0" xfId="0" applyFont="1" applyFill="1" applyBorder="1"/>
    <xf numFmtId="174" fontId="54" fillId="26" borderId="0" xfId="57" applyNumberFormat="1" applyFont="1" applyFill="1" applyBorder="1" applyAlignment="1">
      <alignment vertical="center"/>
    </xf>
    <xf numFmtId="167" fontId="55" fillId="26" borderId="0" xfId="60" applyNumberFormat="1" applyFont="1" applyFill="1" applyBorder="1" applyAlignment="1">
      <alignment vertical="center"/>
    </xf>
    <xf numFmtId="0" fontId="55" fillId="26" borderId="0" xfId="57" applyFont="1" applyFill="1" applyBorder="1" applyAlignment="1">
      <alignment horizontal="right" vertical="center" wrapText="1"/>
    </xf>
    <xf numFmtId="167" fontId="58" fillId="26" borderId="0" xfId="60" applyNumberFormat="1" applyFont="1" applyFill="1" applyBorder="1" applyAlignment="1">
      <alignment vertical="center"/>
    </xf>
    <xf numFmtId="0" fontId="58" fillId="26" borderId="0" xfId="57" applyFont="1" applyFill="1" applyBorder="1" applyAlignment="1">
      <alignment horizontal="right" vertical="center" wrapText="1"/>
    </xf>
    <xf numFmtId="0" fontId="55" fillId="26" borderId="0" xfId="57" applyFont="1" applyFill="1" applyBorder="1" applyAlignment="1">
      <alignment horizontal="right"/>
    </xf>
    <xf numFmtId="167" fontId="56" fillId="26" borderId="0" xfId="60" applyNumberFormat="1" applyFont="1" applyFill="1" applyBorder="1" applyAlignment="1">
      <alignment vertical="center"/>
    </xf>
    <xf numFmtId="175" fontId="38" fillId="32" borderId="0" xfId="84" applyNumberFormat="1" applyFont="1" applyFill="1" applyBorder="1" applyAlignment="1">
      <alignment horizontal="right" vertical="center"/>
    </xf>
    <xf numFmtId="0" fontId="59" fillId="32" borderId="0" xfId="0" applyFont="1" applyFill="1" applyBorder="1" applyAlignment="1">
      <alignment vertical="center" wrapText="1"/>
    </xf>
    <xf numFmtId="167" fontId="3" fillId="0" borderId="0" xfId="60" applyNumberFormat="1" applyFont="1" applyFill="1" applyBorder="1" applyAlignment="1" applyProtection="1">
      <alignment vertical="center"/>
      <protection locked="0"/>
    </xf>
    <xf numFmtId="176" fontId="66" fillId="31" borderId="0" xfId="60" applyNumberFormat="1" applyFont="1" applyFill="1" applyBorder="1" applyAlignment="1" applyProtection="1">
      <alignment horizontal="right" vertical="center"/>
      <protection locked="0"/>
    </xf>
    <xf numFmtId="175" fontId="66" fillId="0" borderId="0" xfId="84" applyNumberFormat="1" applyFont="1" applyFill="1" applyBorder="1" applyAlignment="1" applyProtection="1">
      <alignment vertical="center"/>
      <protection locked="0"/>
    </xf>
    <xf numFmtId="0" fontId="4" fillId="29" borderId="0" xfId="0" applyFont="1" applyFill="1"/>
    <xf numFmtId="0" fontId="10" fillId="29" borderId="0" xfId="0" applyFont="1" applyFill="1" applyAlignment="1">
      <alignment vertical="center"/>
    </xf>
    <xf numFmtId="0" fontId="55" fillId="29" borderId="0" xfId="57" applyFont="1" applyFill="1" applyBorder="1" applyAlignment="1">
      <alignment vertical="center" wrapText="1"/>
    </xf>
    <xf numFmtId="0" fontId="3" fillId="29" borderId="0" xfId="0" applyFont="1" applyFill="1"/>
    <xf numFmtId="0" fontId="3" fillId="26" borderId="0" xfId="0" applyFont="1" applyFill="1"/>
    <xf numFmtId="0" fontId="56" fillId="26" borderId="0" xfId="57" applyFont="1" applyFill="1" applyBorder="1" applyAlignment="1">
      <alignment horizontal="left" vertical="center" wrapText="1" indent="1"/>
    </xf>
    <xf numFmtId="0" fontId="10" fillId="29" borderId="0" xfId="0" applyFont="1" applyFill="1" applyAlignment="1">
      <alignment horizontal="left"/>
    </xf>
    <xf numFmtId="0" fontId="70" fillId="26" borderId="0" xfId="103" applyFont="1" applyFill="1" applyBorder="1" applyAlignment="1" applyProtection="1">
      <protection locked="0"/>
    </xf>
    <xf numFmtId="0" fontId="3" fillId="0" borderId="0" xfId="103" applyFill="1" applyBorder="1" applyAlignment="1" applyProtection="1">
      <protection locked="0"/>
    </xf>
    <xf numFmtId="0" fontId="71" fillId="0" borderId="0" xfId="103" applyFont="1" applyFill="1" applyBorder="1" applyAlignment="1" applyProtection="1">
      <protection locked="0"/>
    </xf>
    <xf numFmtId="0" fontId="72" fillId="0" borderId="0" xfId="103" applyFont="1" applyFill="1" applyBorder="1" applyAlignment="1" applyProtection="1">
      <alignment horizontal="right" vertical="center"/>
      <protection locked="0"/>
    </xf>
    <xf numFmtId="0" fontId="72" fillId="0" borderId="0" xfId="103" applyFont="1" applyFill="1" applyBorder="1" applyAlignment="1" applyProtection="1">
      <alignment horizontal="right"/>
      <protection locked="0"/>
    </xf>
    <xf numFmtId="0" fontId="11" fillId="0" borderId="0" xfId="103" applyFont="1" applyFill="1" applyAlignment="1" applyProtection="1">
      <alignment horizontal="right"/>
      <protection locked="0"/>
    </xf>
    <xf numFmtId="0" fontId="38" fillId="31" borderId="0" xfId="103" applyFont="1" applyFill="1" applyBorder="1" applyAlignment="1" applyProtection="1">
      <alignment horizontal="center" vertical="center"/>
      <protection locked="0"/>
    </xf>
    <xf numFmtId="0" fontId="38" fillId="0" borderId="0" xfId="103" applyFont="1" applyFill="1" applyBorder="1" applyAlignment="1" applyProtection="1">
      <alignment horizontal="center" vertical="center" wrapText="1"/>
      <protection locked="0"/>
    </xf>
    <xf numFmtId="0" fontId="3" fillId="26" borderId="0" xfId="103" applyFill="1" applyBorder="1" applyAlignment="1" applyProtection="1">
      <protection locked="0"/>
    </xf>
    <xf numFmtId="0" fontId="38" fillId="26" borderId="0" xfId="103" applyFont="1" applyFill="1" applyBorder="1" applyAlignment="1" applyProtection="1">
      <alignment vertical="center"/>
      <protection locked="0"/>
    </xf>
    <xf numFmtId="0" fontId="38" fillId="30" borderId="0" xfId="103" applyFont="1" applyFill="1" applyBorder="1" applyAlignment="1" applyProtection="1">
      <alignment horizontal="center" vertical="center" wrapText="1"/>
      <protection locked="0"/>
    </xf>
    <xf numFmtId="0" fontId="38" fillId="26" borderId="0" xfId="103" applyFont="1" applyFill="1" applyBorder="1" applyAlignment="1" applyProtection="1">
      <alignment horizontal="center" vertical="center" wrapText="1"/>
      <protection locked="0"/>
    </xf>
    <xf numFmtId="0" fontId="11" fillId="26" borderId="0" xfId="103" applyFont="1" applyFill="1" applyBorder="1" applyAlignment="1" applyProtection="1">
      <alignment horizontal="right" vertical="center" wrapText="1"/>
      <protection locked="0"/>
    </xf>
    <xf numFmtId="0" fontId="3" fillId="26" borderId="0" xfId="103" applyFill="1" applyBorder="1" applyAlignment="1" applyProtection="1">
      <alignment vertical="center"/>
      <protection locked="0"/>
    </xf>
    <xf numFmtId="167" fontId="38" fillId="31" borderId="0" xfId="103" applyNumberFormat="1" applyFont="1" applyFill="1" applyBorder="1" applyAlignment="1" applyProtection="1">
      <alignment vertical="center"/>
      <protection locked="0"/>
    </xf>
    <xf numFmtId="0" fontId="65" fillId="26" borderId="0" xfId="103" applyFont="1" applyFill="1" applyBorder="1" applyAlignment="1" applyProtection="1">
      <protection locked="0"/>
    </xf>
    <xf numFmtId="0" fontId="3" fillId="26" borderId="0" xfId="103" applyFont="1" applyFill="1" applyBorder="1" applyAlignment="1" applyProtection="1">
      <alignment vertical="center" wrapText="1"/>
      <protection locked="0"/>
    </xf>
    <xf numFmtId="176" fontId="11" fillId="0" borderId="0" xfId="104" applyNumberFormat="1" applyFont="1" applyFill="1" applyBorder="1" applyAlignment="1" applyProtection="1">
      <alignment vertical="center"/>
      <protection locked="0"/>
    </xf>
    <xf numFmtId="0" fontId="3" fillId="26" borderId="0" xfId="103" applyFont="1" applyFill="1" applyBorder="1" applyAlignment="1" applyProtection="1">
      <protection locked="0"/>
    </xf>
    <xf numFmtId="0" fontId="11" fillId="26" borderId="0" xfId="103" applyFont="1" applyFill="1" applyBorder="1" applyAlignment="1" applyProtection="1">
      <alignment vertical="center" wrapText="1"/>
      <protection locked="0"/>
    </xf>
    <xf numFmtId="0" fontId="11" fillId="26" borderId="0" xfId="103" applyFont="1" applyFill="1" applyBorder="1" applyAlignment="1" applyProtection="1">
      <protection locked="0"/>
    </xf>
    <xf numFmtId="0" fontId="38" fillId="31" borderId="0" xfId="103" applyFont="1" applyFill="1" applyBorder="1" applyAlignment="1" applyProtection="1">
      <alignment vertical="center" wrapText="1"/>
      <protection locked="0"/>
    </xf>
    <xf numFmtId="0" fontId="73" fillId="26" borderId="0" xfId="103" applyFont="1" applyFill="1" applyBorder="1" applyAlignment="1" applyProtection="1">
      <protection locked="0"/>
    </xf>
    <xf numFmtId="0" fontId="66" fillId="26" borderId="0" xfId="103" applyFont="1" applyFill="1" applyBorder="1" applyAlignment="1" applyProtection="1">
      <alignment vertical="center" wrapText="1"/>
      <protection locked="0"/>
    </xf>
    <xf numFmtId="0" fontId="66" fillId="26" borderId="0" xfId="103" applyFont="1" applyFill="1" applyBorder="1" applyAlignment="1" applyProtection="1">
      <protection locked="0"/>
    </xf>
    <xf numFmtId="0" fontId="38" fillId="31" borderId="0" xfId="103" applyFont="1" applyFill="1" applyBorder="1" applyAlignment="1" applyProtection="1">
      <alignment vertical="center"/>
      <protection locked="0"/>
    </xf>
    <xf numFmtId="0" fontId="65" fillId="26" borderId="0" xfId="103" applyFont="1" applyFill="1" applyBorder="1" applyAlignment="1" applyProtection="1">
      <alignment vertical="center"/>
      <protection locked="0"/>
    </xf>
    <xf numFmtId="0" fontId="66" fillId="26" borderId="0" xfId="103" applyFont="1" applyFill="1" applyBorder="1" applyAlignment="1" applyProtection="1">
      <alignment vertical="center"/>
      <protection locked="0"/>
    </xf>
    <xf numFmtId="0" fontId="74" fillId="26" borderId="0" xfId="103" applyFont="1" applyFill="1" applyBorder="1" applyAlignment="1" applyProtection="1">
      <alignment vertical="center"/>
      <protection locked="0"/>
    </xf>
    <xf numFmtId="0" fontId="3" fillId="29" borderId="0" xfId="103" applyFont="1" applyFill="1" applyBorder="1" applyAlignment="1" applyProtection="1">
      <alignment vertical="center" wrapText="1"/>
      <protection locked="0"/>
    </xf>
    <xf numFmtId="167" fontId="3" fillId="29" borderId="0" xfId="104" applyNumberFormat="1" applyFont="1" applyFill="1" applyBorder="1" applyAlignment="1" applyProtection="1">
      <alignment vertical="center"/>
      <protection locked="0"/>
    </xf>
    <xf numFmtId="167" fontId="11" fillId="29" borderId="0" xfId="104" applyNumberFormat="1" applyFont="1" applyFill="1" applyBorder="1" applyAlignment="1" applyProtection="1">
      <alignment horizontal="right" vertical="center"/>
      <protection locked="0"/>
    </xf>
    <xf numFmtId="0" fontId="3" fillId="29" borderId="0" xfId="103" applyFont="1" applyFill="1" applyBorder="1" applyAlignment="1" applyProtection="1">
      <protection locked="0"/>
    </xf>
    <xf numFmtId="0" fontId="3" fillId="0" borderId="0" xfId="103" applyFont="1" applyFill="1" applyBorder="1" applyAlignment="1" applyProtection="1">
      <alignment vertical="center" wrapText="1"/>
      <protection locked="0"/>
    </xf>
    <xf numFmtId="167" fontId="38" fillId="0" borderId="0" xfId="103" applyNumberFormat="1" applyFont="1" applyFill="1" applyBorder="1" applyAlignment="1" applyProtection="1">
      <alignment vertical="center"/>
      <protection locked="0"/>
    </xf>
    <xf numFmtId="0" fontId="3" fillId="0" borderId="0" xfId="103" applyFont="1" applyFill="1" applyBorder="1" applyAlignment="1" applyProtection="1">
      <alignment vertical="center"/>
      <protection locked="0"/>
    </xf>
    <xf numFmtId="0" fontId="11" fillId="0" borderId="0" xfId="103" applyFont="1" applyFill="1" applyBorder="1" applyAlignment="1" applyProtection="1">
      <alignment horizontal="right" vertical="center"/>
      <protection locked="0"/>
    </xf>
    <xf numFmtId="0" fontId="3" fillId="26" borderId="0" xfId="103" applyFont="1" applyFill="1" applyAlignment="1" applyProtection="1">
      <protection locked="0"/>
    </xf>
    <xf numFmtId="167" fontId="3" fillId="0" borderId="0" xfId="103" applyNumberFormat="1" applyFont="1" applyFill="1" applyBorder="1" applyAlignment="1" applyProtection="1">
      <alignment vertical="center"/>
      <protection locked="0"/>
    </xf>
    <xf numFmtId="0" fontId="11" fillId="26" borderId="0" xfId="103" applyFont="1" applyFill="1" applyBorder="1" applyAlignment="1" applyProtection="1">
      <alignment horizontal="right" vertical="center"/>
      <protection locked="0"/>
    </xf>
    <xf numFmtId="0" fontId="11" fillId="0" borderId="0" xfId="103" applyFont="1" applyFill="1" applyBorder="1" applyAlignment="1" applyProtection="1">
      <alignment vertical="center" wrapText="1"/>
      <protection locked="0"/>
    </xf>
    <xf numFmtId="175" fontId="66" fillId="0" borderId="0" xfId="105" applyNumberFormat="1" applyFont="1" applyFill="1" applyBorder="1" applyAlignment="1" applyProtection="1">
      <alignment vertical="center"/>
    </xf>
    <xf numFmtId="175" fontId="11" fillId="30" borderId="0" xfId="84" applyNumberFormat="1" applyFont="1" applyFill="1" applyBorder="1" applyAlignment="1" applyProtection="1">
      <alignment vertical="center"/>
    </xf>
    <xf numFmtId="175" fontId="11" fillId="0" borderId="0" xfId="84" applyNumberFormat="1" applyFont="1" applyFill="1" applyBorder="1" applyAlignment="1" applyProtection="1">
      <alignment vertical="center"/>
    </xf>
    <xf numFmtId="167" fontId="66" fillId="0" borderId="0" xfId="103" applyNumberFormat="1" applyFont="1" applyFill="1" applyBorder="1" applyAlignment="1" applyProtection="1">
      <alignment horizontal="right" vertical="center"/>
      <protection locked="0"/>
    </xf>
    <xf numFmtId="0" fontId="65" fillId="26" borderId="0" xfId="103" applyFont="1" applyFill="1" applyAlignment="1" applyProtection="1">
      <alignment vertical="center"/>
      <protection locked="0"/>
    </xf>
    <xf numFmtId="0" fontId="66" fillId="0" borderId="0" xfId="103" applyFont="1" applyFill="1" applyBorder="1" applyAlignment="1" applyProtection="1">
      <alignment vertical="center"/>
      <protection locked="0"/>
    </xf>
    <xf numFmtId="175" fontId="66" fillId="30" borderId="0" xfId="84" applyNumberFormat="1" applyFont="1" applyFill="1" applyBorder="1" applyAlignment="1" applyProtection="1">
      <alignment vertical="center"/>
      <protection locked="0"/>
    </xf>
    <xf numFmtId="167" fontId="66" fillId="26" borderId="0" xfId="103" applyNumberFormat="1" applyFont="1" applyFill="1" applyBorder="1" applyAlignment="1" applyProtection="1">
      <alignment horizontal="right" vertical="center"/>
      <protection locked="0"/>
    </xf>
    <xf numFmtId="0" fontId="65" fillId="0" borderId="0" xfId="103" applyFont="1" applyFill="1" applyBorder="1" applyAlignment="1" applyProtection="1">
      <protection locked="0"/>
    </xf>
    <xf numFmtId="0" fontId="65" fillId="26" borderId="0" xfId="103" applyFont="1" applyFill="1" applyAlignment="1" applyProtection="1">
      <protection locked="0"/>
    </xf>
    <xf numFmtId="2" fontId="38" fillId="32" borderId="0" xfId="103" applyNumberFormat="1" applyFont="1" applyFill="1" applyBorder="1" applyAlignment="1" applyProtection="1">
      <alignment vertical="center"/>
      <protection locked="0"/>
    </xf>
    <xf numFmtId="176" fontId="66" fillId="32" borderId="0" xfId="60" applyNumberFormat="1" applyFont="1" applyFill="1" applyBorder="1" applyAlignment="1" applyProtection="1">
      <alignment horizontal="right" vertical="center"/>
      <protection locked="0"/>
    </xf>
    <xf numFmtId="0" fontId="38" fillId="0" borderId="0" xfId="103" applyFont="1" applyFill="1" applyBorder="1" applyAlignment="1" applyProtection="1">
      <alignment vertical="center"/>
      <protection locked="0"/>
    </xf>
    <xf numFmtId="0" fontId="66" fillId="0" borderId="0" xfId="103" applyFont="1" applyFill="1" applyBorder="1" applyAlignment="1" applyProtection="1">
      <alignment horizontal="right" vertical="center"/>
      <protection locked="0"/>
    </xf>
    <xf numFmtId="0" fontId="38" fillId="29" borderId="0" xfId="103" applyFont="1" applyFill="1" applyBorder="1" applyAlignment="1" applyProtection="1">
      <alignment vertical="center"/>
      <protection locked="0"/>
    </xf>
    <xf numFmtId="0" fontId="66" fillId="29" borderId="0" xfId="103" applyFont="1" applyFill="1" applyBorder="1" applyAlignment="1" applyProtection="1">
      <alignment horizontal="right" vertical="center"/>
      <protection locked="0"/>
    </xf>
    <xf numFmtId="0" fontId="65" fillId="26" borderId="0" xfId="103" applyFont="1" applyFill="1" applyBorder="1" applyProtection="1">
      <protection locked="0"/>
    </xf>
    <xf numFmtId="0" fontId="3" fillId="26" borderId="0" xfId="103" applyFont="1" applyFill="1" applyBorder="1" applyProtection="1">
      <protection locked="0"/>
    </xf>
    <xf numFmtId="0" fontId="3" fillId="26" borderId="0" xfId="103" applyFont="1" applyFill="1" applyAlignment="1" applyProtection="1">
      <alignment horizontal="left"/>
      <protection locked="0"/>
    </xf>
    <xf numFmtId="0" fontId="3" fillId="29" borderId="0" xfId="103" applyFont="1" applyFill="1" applyBorder="1" applyAlignment="1" applyProtection="1">
      <alignment vertical="center"/>
      <protection locked="0"/>
    </xf>
    <xf numFmtId="0" fontId="3" fillId="26" borderId="0" xfId="103" applyFill="1" applyBorder="1" applyProtection="1">
      <protection locked="0"/>
    </xf>
    <xf numFmtId="0" fontId="3" fillId="29" borderId="0" xfId="103" applyFont="1" applyFill="1" applyAlignment="1" applyProtection="1">
      <alignment vertical="center"/>
      <protection locked="0"/>
    </xf>
    <xf numFmtId="176" fontId="66" fillId="0" borderId="0" xfId="104" applyNumberFormat="1" applyFont="1" applyFill="1" applyBorder="1" applyAlignment="1" applyProtection="1">
      <alignment horizontal="right" vertical="center"/>
      <protection locked="0"/>
    </xf>
    <xf numFmtId="0" fontId="3" fillId="26" borderId="0" xfId="103" applyFill="1" applyProtection="1">
      <protection locked="0"/>
    </xf>
    <xf numFmtId="0" fontId="11" fillId="26" borderId="0" xfId="103" applyFont="1" applyFill="1" applyAlignment="1" applyProtection="1">
      <alignment horizontal="right" vertical="center"/>
      <protection locked="0"/>
    </xf>
    <xf numFmtId="0" fontId="3" fillId="0" borderId="0" xfId="103" applyFill="1" applyBorder="1" applyProtection="1">
      <protection locked="0"/>
    </xf>
    <xf numFmtId="0" fontId="11" fillId="26" borderId="0" xfId="103" applyFont="1" applyFill="1" applyAlignment="1" applyProtection="1">
      <alignment horizontal="right"/>
      <protection locked="0"/>
    </xf>
    <xf numFmtId="0" fontId="10" fillId="0" borderId="0" xfId="0" applyFont="1" applyFill="1" applyAlignment="1">
      <alignment vertical="center"/>
    </xf>
    <xf numFmtId="0" fontId="47" fillId="26" borderId="0" xfId="57" applyFont="1" applyFill="1" applyBorder="1" applyAlignment="1">
      <alignment vertical="center" wrapText="1"/>
    </xf>
    <xf numFmtId="17" fontId="38" fillId="31" borderId="0" xfId="57" quotePrefix="1" applyNumberFormat="1" applyFont="1" applyFill="1" applyBorder="1" applyAlignment="1">
      <alignment horizontal="center" vertical="center" wrapText="1"/>
    </xf>
    <xf numFmtId="0" fontId="54" fillId="29" borderId="0" xfId="57" applyFont="1" applyFill="1" applyBorder="1" applyAlignment="1">
      <alignment vertical="center"/>
    </xf>
    <xf numFmtId="17" fontId="54" fillId="30" borderId="0" xfId="57" applyNumberFormat="1" applyFont="1" applyFill="1" applyBorder="1" applyAlignment="1">
      <alignment horizontal="right" vertical="center" wrapText="1"/>
    </xf>
    <xf numFmtId="17" fontId="54" fillId="29" borderId="0" xfId="57" applyNumberFormat="1" applyFont="1" applyFill="1" applyBorder="1" applyAlignment="1">
      <alignment horizontal="right" vertical="center" wrapText="1"/>
    </xf>
    <xf numFmtId="0" fontId="54" fillId="29" borderId="0" xfId="57" applyFont="1" applyFill="1" applyBorder="1" applyAlignment="1">
      <alignment horizontal="right" vertical="center" wrapText="1"/>
    </xf>
    <xf numFmtId="0" fontId="46" fillId="29" borderId="0" xfId="57" applyFont="1" applyFill="1"/>
    <xf numFmtId="167" fontId="54" fillId="30" borderId="0" xfId="57" applyNumberFormat="1" applyFont="1" applyFill="1" applyBorder="1" applyAlignment="1">
      <alignment horizontal="right" vertical="center"/>
    </xf>
    <xf numFmtId="176" fontId="38" fillId="29" borderId="0" xfId="84" applyNumberFormat="1" applyFont="1" applyFill="1" applyBorder="1" applyAlignment="1">
      <alignment horizontal="right" vertical="center"/>
    </xf>
    <xf numFmtId="0" fontId="3" fillId="26" borderId="0" xfId="57" applyFont="1" applyFill="1"/>
    <xf numFmtId="167" fontId="55" fillId="29" borderId="0" xfId="57" applyNumberFormat="1" applyFont="1" applyFill="1" applyBorder="1" applyAlignment="1">
      <alignment vertical="center"/>
    </xf>
    <xf numFmtId="167" fontId="58" fillId="26" borderId="0" xfId="57" applyNumberFormat="1" applyFont="1" applyFill="1" applyBorder="1"/>
    <xf numFmtId="167" fontId="55" fillId="26" borderId="0" xfId="57" applyNumberFormat="1" applyFont="1" applyFill="1" applyBorder="1"/>
    <xf numFmtId="168" fontId="54" fillId="32" borderId="0" xfId="0" applyNumberFormat="1" applyFont="1" applyFill="1" applyBorder="1" applyAlignment="1">
      <alignment horizontal="right" vertical="center"/>
    </xf>
    <xf numFmtId="168" fontId="38" fillId="32" borderId="0" xfId="57" applyNumberFormat="1" applyFont="1" applyFill="1" applyBorder="1" applyAlignment="1">
      <alignment horizontal="right" vertical="center"/>
    </xf>
    <xf numFmtId="0" fontId="78" fillId="26" borderId="0" xfId="57" applyFont="1" applyFill="1" applyBorder="1" applyAlignment="1">
      <alignment horizontal="left"/>
    </xf>
    <xf numFmtId="167" fontId="78" fillId="26" borderId="0" xfId="57" applyNumberFormat="1" applyFont="1" applyFill="1" applyBorder="1" applyAlignment="1">
      <alignment horizontal="left"/>
    </xf>
    <xf numFmtId="0" fontId="3" fillId="26" borderId="0" xfId="57" applyFont="1" applyFill="1" applyAlignment="1">
      <alignment horizontal="left"/>
    </xf>
    <xf numFmtId="0" fontId="10" fillId="29" borderId="0" xfId="0" applyFont="1" applyFill="1" applyAlignment="1"/>
    <xf numFmtId="0" fontId="19" fillId="26" borderId="0" xfId="57" applyFill="1" applyAlignment="1">
      <alignment horizontal="left"/>
    </xf>
    <xf numFmtId="0" fontId="10" fillId="26" borderId="0" xfId="57" applyFont="1" applyFill="1" applyAlignment="1">
      <alignment horizontal="left"/>
    </xf>
    <xf numFmtId="0" fontId="10" fillId="29" borderId="0" xfId="57" applyFont="1" applyFill="1" applyAlignment="1"/>
    <xf numFmtId="0" fontId="10" fillId="0" borderId="0" xfId="57" applyFont="1" applyFill="1" applyAlignment="1"/>
    <xf numFmtId="167" fontId="54" fillId="29" borderId="0" xfId="57" applyNumberFormat="1" applyFont="1" applyFill="1" applyBorder="1" applyAlignment="1">
      <alignment horizontal="right" vertical="center"/>
    </xf>
    <xf numFmtId="2" fontId="4" fillId="26" borderId="0" xfId="0" applyNumberFormat="1" applyFont="1" applyFill="1" applyAlignment="1">
      <alignment vertical="center"/>
    </xf>
    <xf numFmtId="167" fontId="3" fillId="30" borderId="0" xfId="103" applyNumberFormat="1" applyFont="1" applyFill="1" applyBorder="1" applyAlignment="1" applyProtection="1">
      <alignment vertical="center"/>
      <protection locked="0"/>
    </xf>
    <xf numFmtId="0" fontId="66" fillId="29" borderId="0" xfId="103" applyFont="1" applyFill="1" applyBorder="1" applyAlignment="1" applyProtection="1">
      <alignment vertical="center"/>
      <protection locked="0"/>
    </xf>
    <xf numFmtId="167" fontId="38" fillId="29" borderId="0" xfId="103" applyNumberFormat="1" applyFont="1" applyFill="1" applyBorder="1" applyAlignment="1" applyProtection="1">
      <alignment vertical="center"/>
      <protection locked="0"/>
    </xf>
    <xf numFmtId="167" fontId="66" fillId="29" borderId="0" xfId="103" applyNumberFormat="1" applyFont="1" applyFill="1" applyBorder="1" applyAlignment="1" applyProtection="1">
      <alignment horizontal="right" vertical="center"/>
      <protection locked="0"/>
    </xf>
    <xf numFmtId="0" fontId="65" fillId="0" borderId="0" xfId="103" applyFont="1" applyFill="1" applyAlignment="1" applyProtection="1">
      <alignment vertical="center"/>
      <protection locked="0"/>
    </xf>
    <xf numFmtId="0" fontId="65" fillId="0" borderId="0" xfId="103" applyFont="1" applyFill="1" applyBorder="1" applyAlignment="1" applyProtection="1">
      <alignment vertical="center"/>
      <protection locked="0"/>
    </xf>
    <xf numFmtId="0" fontId="65" fillId="0" borderId="0" xfId="103" applyFont="1" applyFill="1" applyAlignment="1" applyProtection="1">
      <protection locked="0"/>
    </xf>
    <xf numFmtId="176" fontId="66" fillId="0" borderId="0" xfId="60" applyNumberFormat="1" applyFont="1" applyFill="1" applyBorder="1" applyAlignment="1" applyProtection="1">
      <alignment horizontal="right" vertical="center"/>
      <protection locked="0"/>
    </xf>
    <xf numFmtId="0" fontId="38" fillId="32" borderId="0" xfId="103" applyFont="1" applyFill="1" applyBorder="1" applyAlignment="1" applyProtection="1">
      <alignment vertical="center"/>
      <protection locked="0"/>
    </xf>
    <xf numFmtId="0" fontId="52" fillId="29" borderId="0" xfId="103" applyFont="1" applyFill="1" applyBorder="1" applyAlignment="1" applyProtection="1">
      <alignment vertical="center"/>
      <protection locked="0"/>
    </xf>
    <xf numFmtId="179" fontId="54" fillId="31" borderId="0" xfId="103" applyNumberFormat="1" applyFont="1" applyFill="1" applyBorder="1" applyAlignment="1" applyProtection="1">
      <alignment vertical="center"/>
      <protection locked="0"/>
    </xf>
    <xf numFmtId="176" fontId="79" fillId="31" borderId="0" xfId="104" applyNumberFormat="1" applyFont="1" applyFill="1" applyBorder="1" applyAlignment="1" applyProtection="1">
      <alignment horizontal="right" vertical="center"/>
      <protection locked="0"/>
    </xf>
    <xf numFmtId="176" fontId="79" fillId="0" borderId="0" xfId="104" applyNumberFormat="1" applyFont="1" applyFill="1" applyBorder="1" applyAlignment="1" applyProtection="1">
      <alignment vertical="center"/>
      <protection locked="0"/>
    </xf>
    <xf numFmtId="167" fontId="54" fillId="31" borderId="0" xfId="103" applyNumberFormat="1" applyFont="1" applyFill="1" applyBorder="1" applyAlignment="1" applyProtection="1">
      <alignment vertical="center"/>
      <protection locked="0"/>
    </xf>
    <xf numFmtId="176" fontId="79" fillId="31" borderId="0" xfId="60" applyNumberFormat="1" applyFont="1" applyFill="1" applyBorder="1" applyAlignment="1" applyProtection="1">
      <alignment horizontal="right" vertical="center"/>
      <protection locked="0"/>
    </xf>
    <xf numFmtId="179" fontId="55" fillId="30" borderId="0" xfId="104" applyNumberFormat="1" applyFont="1" applyFill="1" applyBorder="1" applyAlignment="1" applyProtection="1">
      <alignment vertical="center"/>
      <protection locked="0"/>
    </xf>
    <xf numFmtId="179" fontId="55" fillId="26" borderId="0" xfId="104" applyNumberFormat="1" applyFont="1" applyFill="1" applyBorder="1" applyAlignment="1" applyProtection="1">
      <alignment vertical="center"/>
      <protection locked="0"/>
    </xf>
    <xf numFmtId="176" fontId="58" fillId="26" borderId="0" xfId="104" applyNumberFormat="1" applyFont="1" applyFill="1" applyBorder="1" applyAlignment="1" applyProtection="1">
      <alignment horizontal="right" vertical="center"/>
      <protection locked="0"/>
    </xf>
    <xf numFmtId="176" fontId="58" fillId="0" borderId="0" xfId="104" applyNumberFormat="1" applyFont="1" applyFill="1" applyBorder="1" applyAlignment="1" applyProtection="1">
      <alignment vertical="center"/>
      <protection locked="0"/>
    </xf>
    <xf numFmtId="167" fontId="55" fillId="30" borderId="0" xfId="104" applyNumberFormat="1" applyFont="1" applyFill="1" applyBorder="1" applyAlignment="1" applyProtection="1">
      <alignment vertical="center"/>
      <protection locked="0"/>
    </xf>
    <xf numFmtId="167" fontId="55" fillId="26" borderId="0" xfId="104" applyNumberFormat="1" applyFont="1" applyFill="1" applyBorder="1" applyAlignment="1" applyProtection="1">
      <alignment vertical="center"/>
      <protection locked="0"/>
    </xf>
    <xf numFmtId="176" fontId="58" fillId="30" borderId="0" xfId="104" applyNumberFormat="1" applyFont="1" applyFill="1" applyBorder="1" applyAlignment="1" applyProtection="1">
      <alignment vertical="center"/>
      <protection locked="0"/>
    </xf>
    <xf numFmtId="175" fontId="58" fillId="26" borderId="0" xfId="105" applyNumberFormat="1" applyFont="1" applyFill="1" applyBorder="1" applyAlignment="1" applyProtection="1">
      <alignment horizontal="right" vertical="center"/>
      <protection locked="0"/>
    </xf>
    <xf numFmtId="175" fontId="58" fillId="0" borderId="0" xfId="105" applyNumberFormat="1" applyFont="1" applyFill="1" applyBorder="1" applyAlignment="1" applyProtection="1">
      <alignment vertical="center"/>
      <protection locked="0"/>
    </xf>
    <xf numFmtId="167" fontId="54" fillId="31" borderId="0" xfId="104" applyNumberFormat="1" applyFont="1" applyFill="1" applyBorder="1" applyAlignment="1" applyProtection="1">
      <alignment vertical="center"/>
      <protection locked="0"/>
    </xf>
    <xf numFmtId="176" fontId="79" fillId="30" borderId="0" xfId="104" applyNumberFormat="1" applyFont="1" applyFill="1" applyBorder="1" applyAlignment="1" applyProtection="1">
      <alignment vertical="center"/>
      <protection locked="0"/>
    </xf>
    <xf numFmtId="175" fontId="79" fillId="26" borderId="0" xfId="105" applyNumberFormat="1" applyFont="1" applyFill="1" applyBorder="1" applyAlignment="1" applyProtection="1">
      <alignment horizontal="right" vertical="center"/>
      <protection locked="0"/>
    </xf>
    <xf numFmtId="175" fontId="79" fillId="0" borderId="0" xfId="105" applyNumberFormat="1" applyFont="1" applyFill="1" applyBorder="1" applyAlignment="1" applyProtection="1">
      <alignment vertical="center"/>
      <protection locked="0"/>
    </xf>
    <xf numFmtId="181" fontId="79" fillId="31" borderId="0" xfId="104" applyNumberFormat="1" applyFont="1" applyFill="1" applyBorder="1" applyAlignment="1" applyProtection="1">
      <alignment horizontal="right" vertical="center"/>
      <protection locked="0"/>
    </xf>
    <xf numFmtId="175" fontId="79" fillId="30" borderId="0" xfId="105" applyNumberFormat="1" applyFont="1" applyFill="1" applyBorder="1" applyAlignment="1" applyProtection="1">
      <alignment vertical="center"/>
      <protection locked="0"/>
    </xf>
    <xf numFmtId="175" fontId="79" fillId="26" borderId="0" xfId="105" applyNumberFormat="1" applyFont="1" applyFill="1" applyBorder="1" applyAlignment="1" applyProtection="1">
      <alignment vertical="center"/>
      <protection locked="0"/>
    </xf>
    <xf numFmtId="2" fontId="38" fillId="29" borderId="0" xfId="103" applyNumberFormat="1" applyFont="1" applyFill="1" applyBorder="1" applyAlignment="1" applyProtection="1">
      <alignment vertical="center"/>
      <protection locked="0"/>
    </xf>
    <xf numFmtId="2" fontId="38" fillId="0" borderId="0" xfId="103" applyNumberFormat="1" applyFont="1" applyFill="1" applyBorder="1" applyAlignment="1" applyProtection="1">
      <alignment vertical="center"/>
      <protection locked="0"/>
    </xf>
    <xf numFmtId="175" fontId="52" fillId="29" borderId="0" xfId="84" applyNumberFormat="1" applyFont="1" applyFill="1" applyBorder="1" applyAlignment="1" applyProtection="1">
      <alignment vertical="center"/>
      <protection locked="0"/>
    </xf>
    <xf numFmtId="167" fontId="3" fillId="26" borderId="0" xfId="103" applyNumberFormat="1" applyFont="1" applyFill="1" applyBorder="1" applyAlignment="1" applyProtection="1">
      <protection locked="0"/>
    </xf>
    <xf numFmtId="175" fontId="3" fillId="26" borderId="0" xfId="84" applyNumberFormat="1" applyFont="1" applyFill="1" applyBorder="1" applyAlignment="1" applyProtection="1">
      <protection locked="0"/>
    </xf>
    <xf numFmtId="0" fontId="3" fillId="29" borderId="0" xfId="0" applyFont="1" applyFill="1" applyAlignment="1">
      <alignment vertical="center"/>
    </xf>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0" fontId="10" fillId="29" borderId="0" xfId="0" applyFont="1" applyFill="1" applyAlignment="1"/>
    <xf numFmtId="0" fontId="3" fillId="26" borderId="0" xfId="109" applyFill="1"/>
    <xf numFmtId="0" fontId="80" fillId="26" borderId="0" xfId="108" applyFont="1" applyFill="1" applyAlignment="1"/>
    <xf numFmtId="0" fontId="81" fillId="29" borderId="0" xfId="0" applyFont="1" applyFill="1" applyAlignment="1">
      <alignment horizontal="justify" vertical="center"/>
    </xf>
    <xf numFmtId="0" fontId="3" fillId="26" borderId="0" xfId="109" applyFont="1" applyFill="1"/>
    <xf numFmtId="0" fontId="3" fillId="26" borderId="0" xfId="109" applyFill="1" applyAlignment="1">
      <alignment vertical="center"/>
    </xf>
    <xf numFmtId="0" fontId="3" fillId="29" borderId="0" xfId="109" applyFont="1" applyFill="1" applyAlignment="1">
      <alignment vertical="center"/>
    </xf>
    <xf numFmtId="0" fontId="62" fillId="29" borderId="0" xfId="0" applyFont="1" applyFill="1" applyAlignment="1">
      <alignment horizontal="left" vertical="center"/>
    </xf>
    <xf numFmtId="0" fontId="62" fillId="29" borderId="0" xfId="0" applyFont="1" applyFill="1" applyAlignment="1">
      <alignment horizontal="justify" vertical="center"/>
    </xf>
    <xf numFmtId="0" fontId="63" fillId="29" borderId="0" xfId="0" applyFont="1" applyFill="1" applyAlignment="1">
      <alignment horizontal="left" indent="1"/>
    </xf>
    <xf numFmtId="0" fontId="55" fillId="26" borderId="0" xfId="109" applyFont="1" applyFill="1" applyBorder="1" applyAlignment="1">
      <alignment vertical="center" wrapText="1"/>
    </xf>
    <xf numFmtId="0" fontId="3" fillId="29" borderId="0" xfId="109" applyFill="1"/>
    <xf numFmtId="0" fontId="38" fillId="29" borderId="0" xfId="109" applyFont="1" applyFill="1" applyBorder="1" applyAlignment="1">
      <alignment horizontal="right" wrapText="1"/>
    </xf>
    <xf numFmtId="0" fontId="38" fillId="30" borderId="0" xfId="109" applyFont="1" applyFill="1" applyBorder="1" applyAlignment="1">
      <alignment horizontal="right" wrapText="1"/>
    </xf>
    <xf numFmtId="0" fontId="38" fillId="29" borderId="0" xfId="109" applyFont="1" applyFill="1" applyBorder="1" applyAlignment="1">
      <alignment wrapText="1"/>
    </xf>
    <xf numFmtId="0" fontId="38" fillId="31" borderId="0" xfId="109" applyFont="1" applyFill="1" applyBorder="1" applyAlignment="1">
      <alignment wrapText="1"/>
    </xf>
    <xf numFmtId="0" fontId="85" fillId="0" borderId="0" xfId="108" applyFont="1"/>
    <xf numFmtId="0" fontId="86" fillId="0" borderId="0" xfId="108" applyFont="1" applyBorder="1" applyAlignment="1">
      <alignment vertical="top" wrapText="1"/>
    </xf>
    <xf numFmtId="0" fontId="3" fillId="0" borderId="0" xfId="108" applyFont="1" applyBorder="1"/>
    <xf numFmtId="0" fontId="54" fillId="31" borderId="0" xfId="108" applyFont="1" applyFill="1" applyBorder="1" applyAlignment="1">
      <alignment vertical="center" wrapText="1"/>
    </xf>
    <xf numFmtId="16" fontId="38" fillId="31" borderId="0" xfId="108" applyNumberFormat="1" applyFont="1" applyFill="1" applyBorder="1" applyAlignment="1">
      <alignment horizontal="right" vertical="center" wrapText="1"/>
    </xf>
    <xf numFmtId="14" fontId="54" fillId="31" borderId="0" xfId="108" applyNumberFormat="1" applyFont="1" applyFill="1" applyBorder="1" applyAlignment="1">
      <alignment horizontal="center" vertical="top" wrapText="1"/>
    </xf>
    <xf numFmtId="0" fontId="87" fillId="0" borderId="0" xfId="108" applyFont="1"/>
    <xf numFmtId="0" fontId="88" fillId="0" borderId="0" xfId="108" applyFont="1"/>
    <xf numFmtId="0" fontId="69" fillId="30" borderId="0" xfId="0" applyFont="1" applyFill="1" applyAlignment="1">
      <alignment horizontal="right" vertical="center" wrapText="1"/>
    </xf>
    <xf numFmtId="0" fontId="69" fillId="0" borderId="0" xfId="0" applyFont="1" applyBorder="1" applyAlignment="1">
      <alignment horizontal="right" vertical="center" wrapText="1"/>
    </xf>
    <xf numFmtId="0" fontId="55" fillId="0" borderId="0" xfId="108" applyFont="1" applyBorder="1" applyAlignment="1">
      <alignment horizontal="left" vertical="center" wrapText="1"/>
    </xf>
    <xf numFmtId="184" fontId="69" fillId="30" borderId="0" xfId="0" applyNumberFormat="1" applyFont="1" applyFill="1" applyAlignment="1">
      <alignment horizontal="right" vertical="center" wrapText="1"/>
    </xf>
    <xf numFmtId="184" fontId="69" fillId="0" borderId="0" xfId="0" applyNumberFormat="1" applyFont="1" applyFill="1" applyAlignment="1">
      <alignment horizontal="right" vertical="center" wrapText="1"/>
    </xf>
    <xf numFmtId="0" fontId="88" fillId="0" borderId="0" xfId="108" applyFont="1" applyBorder="1"/>
    <xf numFmtId="184" fontId="9" fillId="31" borderId="0" xfId="0" applyNumberFormat="1" applyFont="1" applyFill="1" applyAlignment="1">
      <alignment horizontal="right" vertical="center" wrapText="1"/>
    </xf>
    <xf numFmtId="0" fontId="9" fillId="0" borderId="0" xfId="0" applyFont="1" applyBorder="1" applyAlignment="1">
      <alignment horizontal="right" vertical="center" wrapText="1"/>
    </xf>
    <xf numFmtId="0" fontId="55" fillId="0" borderId="0" xfId="108" applyFont="1" applyBorder="1" applyAlignment="1">
      <alignment vertical="center" wrapText="1"/>
    </xf>
    <xf numFmtId="185" fontId="9" fillId="0" borderId="0" xfId="0" applyNumberFormat="1" applyFont="1" applyBorder="1" applyAlignment="1">
      <alignment horizontal="right" vertical="center" wrapText="1"/>
    </xf>
    <xf numFmtId="0" fontId="89" fillId="0" borderId="0" xfId="108" applyFont="1" applyBorder="1"/>
    <xf numFmtId="0" fontId="89" fillId="0" borderId="0" xfId="108" applyFont="1"/>
    <xf numFmtId="0" fontId="54" fillId="31" borderId="0" xfId="108" applyFont="1" applyFill="1" applyBorder="1" applyAlignment="1">
      <alignment horizontal="left" vertical="center" wrapText="1"/>
    </xf>
    <xf numFmtId="0" fontId="89" fillId="31" borderId="0" xfId="108" applyFont="1" applyFill="1" applyBorder="1"/>
    <xf numFmtId="184" fontId="89" fillId="0" borderId="0" xfId="108" applyNumberFormat="1" applyFont="1"/>
    <xf numFmtId="0" fontId="90" fillId="0" borderId="0" xfId="108" applyFont="1" applyBorder="1"/>
    <xf numFmtId="0" fontId="90" fillId="0" borderId="0" xfId="108" applyFont="1"/>
    <xf numFmtId="0" fontId="9" fillId="31" borderId="0" xfId="0" applyFont="1" applyFill="1" applyBorder="1" applyAlignment="1">
      <alignment horizontal="right" vertical="center" wrapText="1"/>
    </xf>
    <xf numFmtId="0" fontId="54" fillId="0" borderId="0" xfId="108" applyFont="1" applyBorder="1" applyAlignment="1">
      <alignment horizontal="left" vertical="center" wrapText="1"/>
    </xf>
    <xf numFmtId="0" fontId="54" fillId="32" borderId="0" xfId="108" applyFont="1" applyFill="1" applyBorder="1" applyAlignment="1">
      <alignment vertical="center" wrapText="1"/>
    </xf>
    <xf numFmtId="184" fontId="9" fillId="32" borderId="0" xfId="0" applyNumberFormat="1" applyFont="1" applyFill="1" applyAlignment="1">
      <alignment horizontal="right" vertical="center" wrapText="1"/>
    </xf>
    <xf numFmtId="0" fontId="9" fillId="32" borderId="0" xfId="0" applyFont="1" applyFill="1" applyBorder="1" applyAlignment="1">
      <alignment horizontal="right" vertical="center" wrapText="1"/>
    </xf>
    <xf numFmtId="0" fontId="91" fillId="0" borderId="0" xfId="108" applyFont="1" applyBorder="1"/>
    <xf numFmtId="0" fontId="91" fillId="0" borderId="0" xfId="108" applyFont="1"/>
    <xf numFmtId="0" fontId="3" fillId="26" borderId="0" xfId="110" applyFont="1" applyFill="1" applyAlignment="1">
      <alignment vertical="top" wrapText="1"/>
    </xf>
    <xf numFmtId="184" fontId="85" fillId="0" borderId="0" xfId="108" applyNumberFormat="1" applyFont="1"/>
    <xf numFmtId="3" fontId="85" fillId="0" borderId="0" xfId="108" applyNumberFormat="1" applyFont="1"/>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167" fontId="38" fillId="31" borderId="0" xfId="0" applyNumberFormat="1" applyFont="1" applyFill="1" applyBorder="1" applyAlignment="1" applyProtection="1">
      <alignment vertical="center"/>
      <protection locked="0"/>
    </xf>
    <xf numFmtId="167" fontId="3" fillId="26" borderId="0" xfId="60" applyNumberFormat="1" applyFont="1" applyFill="1" applyBorder="1" applyAlignment="1" applyProtection="1">
      <alignment vertical="center"/>
      <protection locked="0"/>
    </xf>
    <xf numFmtId="176" fontId="11" fillId="0" borderId="0" xfId="60" applyNumberFormat="1" applyFont="1" applyFill="1" applyBorder="1" applyAlignment="1" applyProtection="1">
      <alignment vertical="center"/>
      <protection locked="0"/>
    </xf>
    <xf numFmtId="167" fontId="38" fillId="31" borderId="0" xfId="60" applyNumberFormat="1" applyFont="1" applyFill="1" applyBorder="1" applyAlignment="1" applyProtection="1">
      <alignment vertical="center"/>
      <protection locked="0"/>
    </xf>
    <xf numFmtId="176" fontId="66" fillId="0" borderId="0" xfId="60" applyNumberFormat="1" applyFont="1" applyFill="1" applyBorder="1" applyAlignment="1" applyProtection="1">
      <alignment vertical="center"/>
      <protection locked="0"/>
    </xf>
    <xf numFmtId="175" fontId="66" fillId="26" borderId="0" xfId="84" applyNumberFormat="1" applyFont="1" applyFill="1" applyBorder="1" applyAlignment="1" applyProtection="1">
      <alignment vertical="center"/>
      <protection locked="0"/>
    </xf>
    <xf numFmtId="184" fontId="3" fillId="26" borderId="0" xfId="0" applyNumberFormat="1" applyFont="1" applyFill="1" applyBorder="1" applyAlignment="1" applyProtection="1">
      <alignment vertical="center"/>
      <protection locked="0"/>
    </xf>
    <xf numFmtId="167" fontId="3" fillId="29" borderId="0" xfId="60" applyNumberFormat="1" applyFont="1" applyFill="1" applyBorder="1" applyAlignment="1" applyProtection="1">
      <alignment vertical="center"/>
      <protection locked="0"/>
    </xf>
    <xf numFmtId="3" fontId="46" fillId="26" borderId="0" xfId="57" applyNumberFormat="1" applyFont="1" applyFill="1" applyAlignment="1">
      <alignment vertical="center"/>
    </xf>
    <xf numFmtId="179" fontId="58" fillId="30" borderId="0" xfId="57" applyNumberFormat="1" applyFont="1" applyFill="1" applyBorder="1" applyAlignment="1">
      <alignment horizontal="right" vertical="center"/>
    </xf>
    <xf numFmtId="179" fontId="55" fillId="30" borderId="0" xfId="57" applyNumberFormat="1" applyFont="1" applyFill="1" applyBorder="1" applyAlignment="1">
      <alignment horizontal="right" vertical="center"/>
    </xf>
    <xf numFmtId="179" fontId="55" fillId="29" borderId="0" xfId="57" applyNumberFormat="1" applyFont="1" applyFill="1" applyBorder="1" applyAlignment="1">
      <alignment horizontal="right" vertical="center"/>
    </xf>
    <xf numFmtId="179" fontId="58" fillId="29" borderId="0" xfId="57" applyNumberFormat="1" applyFont="1" applyFill="1" applyBorder="1" applyAlignment="1">
      <alignment horizontal="right" vertical="center"/>
    </xf>
    <xf numFmtId="3" fontId="88" fillId="0" borderId="0" xfId="108" applyNumberFormat="1" applyFont="1"/>
    <xf numFmtId="3" fontId="89" fillId="0" borderId="0" xfId="108" applyNumberFormat="1" applyFont="1"/>
    <xf numFmtId="3" fontId="90" fillId="0" borderId="0" xfId="108" applyNumberFormat="1" applyFont="1"/>
    <xf numFmtId="3" fontId="91" fillId="0" borderId="0" xfId="108" applyNumberFormat="1" applyFont="1"/>
    <xf numFmtId="14" fontId="88" fillId="0" borderId="0" xfId="108" applyNumberFormat="1" applyFont="1"/>
    <xf numFmtId="14" fontId="89" fillId="0" borderId="0" xfId="108" applyNumberFormat="1" applyFont="1"/>
    <xf numFmtId="0" fontId="107" fillId="26" borderId="0" xfId="57" applyFont="1" applyFill="1" applyBorder="1" applyAlignment="1">
      <alignment vertical="center" wrapText="1"/>
    </xf>
    <xf numFmtId="49" fontId="108" fillId="26" borderId="0" xfId="0" applyNumberFormat="1" applyFont="1" applyFill="1" applyBorder="1" applyAlignment="1">
      <alignment vertical="top"/>
    </xf>
    <xf numFmtId="0" fontId="109" fillId="26" borderId="0" xfId="0" applyFont="1" applyFill="1" applyBorder="1"/>
    <xf numFmtId="0" fontId="69" fillId="26" borderId="0" xfId="0" applyFont="1" applyFill="1" applyBorder="1"/>
    <xf numFmtId="173" fontId="9" fillId="30" borderId="0" xfId="0" applyNumberFormat="1" applyFont="1" applyFill="1" applyAlignment="1">
      <alignment horizontal="right" vertical="center" wrapText="1"/>
    </xf>
    <xf numFmtId="178" fontId="9" fillId="0" borderId="0" xfId="101" applyNumberFormat="1" applyFont="1" applyFill="1" applyAlignment="1">
      <alignment horizontal="right" vertical="center" wrapText="1"/>
    </xf>
    <xf numFmtId="173" fontId="69" fillId="30" borderId="0" xfId="0" applyNumberFormat="1" applyFont="1" applyFill="1" applyAlignment="1">
      <alignment horizontal="right" vertical="center" wrapText="1"/>
    </xf>
    <xf numFmtId="173" fontId="69" fillId="0" borderId="0" xfId="0" applyNumberFormat="1" applyFont="1" applyFill="1" applyAlignment="1">
      <alignment horizontal="right" vertical="center" wrapText="1"/>
    </xf>
    <xf numFmtId="173" fontId="9" fillId="0" borderId="0" xfId="0" applyNumberFormat="1" applyFont="1" applyFill="1" applyAlignment="1">
      <alignment horizontal="right" vertical="center" wrapText="1"/>
    </xf>
    <xf numFmtId="173" fontId="82" fillId="0" borderId="0" xfId="0" applyNumberFormat="1" applyFont="1" applyFill="1" applyBorder="1" applyAlignment="1">
      <alignment horizontal="right" vertical="center"/>
    </xf>
    <xf numFmtId="173" fontId="84" fillId="30" borderId="0" xfId="0" applyNumberFormat="1" applyFont="1" applyFill="1" applyBorder="1" applyAlignment="1">
      <alignment horizontal="right" vertical="center"/>
    </xf>
    <xf numFmtId="179" fontId="84" fillId="30" borderId="0" xfId="0" applyNumberFormat="1" applyFont="1" applyFill="1" applyBorder="1" applyAlignment="1">
      <alignment horizontal="right" vertical="center"/>
    </xf>
    <xf numFmtId="179" fontId="69" fillId="30" borderId="0" xfId="0" applyNumberFormat="1" applyFont="1" applyFill="1" applyAlignment="1">
      <alignment horizontal="right" vertical="center" wrapText="1"/>
    </xf>
    <xf numFmtId="180" fontId="69" fillId="30" borderId="0" xfId="0" applyNumberFormat="1" applyFont="1" applyFill="1" applyAlignment="1">
      <alignment horizontal="right" vertical="center" wrapText="1"/>
    </xf>
    <xf numFmtId="177" fontId="69" fillId="0" borderId="0" xfId="0" applyNumberFormat="1" applyFont="1" applyFill="1" applyAlignment="1">
      <alignment horizontal="right" vertical="center" wrapText="1"/>
    </xf>
    <xf numFmtId="168" fontId="9" fillId="32" borderId="12" xfId="0" applyNumberFormat="1" applyFont="1" applyFill="1" applyBorder="1" applyAlignment="1">
      <alignment horizontal="right" vertical="center"/>
    </xf>
    <xf numFmtId="168" fontId="9" fillId="32" borderId="0" xfId="0" applyNumberFormat="1" applyFont="1" applyFill="1" applyBorder="1" applyAlignment="1">
      <alignment horizontal="right" vertical="center"/>
    </xf>
    <xf numFmtId="0" fontId="69" fillId="26" borderId="0" xfId="0" applyFont="1" applyFill="1"/>
    <xf numFmtId="166" fontId="69" fillId="26" borderId="0" xfId="0" applyNumberFormat="1" applyFont="1" applyFill="1"/>
    <xf numFmtId="0" fontId="69" fillId="29" borderId="0" xfId="0" applyFont="1" applyFill="1" applyAlignment="1">
      <alignment vertical="center"/>
    </xf>
    <xf numFmtId="0" fontId="69" fillId="29" borderId="0" xfId="0" applyFont="1" applyFill="1"/>
    <xf numFmtId="2" fontId="69" fillId="26" borderId="0" xfId="0" applyNumberFormat="1" applyFont="1" applyFill="1"/>
    <xf numFmtId="0" fontId="81" fillId="26" borderId="0" xfId="0" applyFont="1" applyFill="1"/>
    <xf numFmtId="175" fontId="3" fillId="26" borderId="0" xfId="84" applyNumberFormat="1" applyFont="1" applyFill="1" applyAlignment="1" applyProtection="1">
      <protection locked="0"/>
    </xf>
    <xf numFmtId="182" fontId="82" fillId="30" borderId="0" xfId="102" applyNumberFormat="1" applyFont="1" applyFill="1" applyBorder="1" applyAlignment="1">
      <alignment horizontal="right"/>
    </xf>
    <xf numFmtId="165" fontId="52" fillId="29" borderId="0" xfId="101" applyFont="1" applyFill="1" applyBorder="1" applyAlignment="1" applyProtection="1">
      <alignment vertical="center"/>
      <protection locked="0"/>
    </xf>
    <xf numFmtId="0" fontId="10" fillId="29" borderId="0" xfId="0" applyFont="1" applyFill="1" applyAlignment="1"/>
    <xf numFmtId="0" fontId="10" fillId="29" borderId="0" xfId="0" applyFont="1" applyFill="1" applyAlignment="1">
      <alignment horizontal="left" vertical="top" wrapText="1"/>
    </xf>
    <xf numFmtId="183" fontId="3" fillId="26" borderId="0" xfId="109" applyNumberFormat="1" applyFont="1" applyFill="1"/>
    <xf numFmtId="179" fontId="54" fillId="32" borderId="0" xfId="109" applyNumberFormat="1" applyFont="1" applyFill="1" applyBorder="1" applyAlignment="1">
      <alignment horizontal="right" vertical="center" wrapText="1"/>
    </xf>
    <xf numFmtId="179" fontId="54" fillId="30" borderId="0" xfId="109" applyNumberFormat="1" applyFont="1" applyFill="1" applyBorder="1" applyAlignment="1">
      <alignment horizontal="right" wrapText="1"/>
    </xf>
    <xf numFmtId="179" fontId="54" fillId="0" borderId="0" xfId="109" applyNumberFormat="1" applyFont="1" applyFill="1" applyBorder="1" applyAlignment="1">
      <alignment horizontal="right" wrapText="1"/>
    </xf>
    <xf numFmtId="179" fontId="55" fillId="30" borderId="0" xfId="109" applyNumberFormat="1" applyFont="1" applyFill="1" applyBorder="1" applyAlignment="1">
      <alignment horizontal="right" wrapText="1"/>
    </xf>
    <xf numFmtId="179" fontId="55" fillId="0" borderId="0" xfId="109" applyNumberFormat="1" applyFont="1" applyFill="1" applyBorder="1" applyAlignment="1">
      <alignment horizontal="right" wrapText="1"/>
    </xf>
    <xf numFmtId="0" fontId="71" fillId="31" borderId="0" xfId="109" applyFont="1" applyFill="1" applyBorder="1" applyAlignment="1">
      <alignment horizontal="right" wrapText="1"/>
    </xf>
    <xf numFmtId="0" fontId="61" fillId="29" borderId="0" xfId="109" applyFont="1" applyFill="1" applyBorder="1" applyAlignment="1">
      <alignment vertical="center" wrapText="1"/>
    </xf>
    <xf numFmtId="0" fontId="61" fillId="32" borderId="0" xfId="109" applyFont="1" applyFill="1" applyBorder="1" applyAlignment="1">
      <alignment vertical="center" wrapText="1"/>
    </xf>
    <xf numFmtId="182" fontId="4" fillId="26" borderId="0" xfId="0" applyNumberFormat="1" applyFont="1" applyFill="1" applyAlignment="1">
      <alignment vertical="center"/>
    </xf>
    <xf numFmtId="179" fontId="38" fillId="31" borderId="0" xfId="103" applyNumberFormat="1" applyFont="1" applyFill="1" applyBorder="1" applyAlignment="1" applyProtection="1">
      <alignment vertical="center"/>
      <protection locked="0"/>
    </xf>
    <xf numFmtId="0" fontId="66" fillId="0" borderId="0" xfId="103" applyFont="1" applyFill="1" applyBorder="1" applyAlignment="1" applyProtection="1">
      <alignment horizontal="left" vertical="center" wrapText="1"/>
      <protection locked="0"/>
    </xf>
    <xf numFmtId="0" fontId="3" fillId="0" borderId="0" xfId="103" applyFill="1" applyAlignment="1">
      <alignment horizontal="left" vertical="center" wrapText="1"/>
    </xf>
    <xf numFmtId="0" fontId="38" fillId="32" borderId="0" xfId="103" applyFont="1" applyFill="1" applyBorder="1" applyAlignment="1" applyProtection="1">
      <alignment horizontal="left" vertical="center" wrapText="1"/>
      <protection locked="0"/>
    </xf>
    <xf numFmtId="0" fontId="3" fillId="0" borderId="0" xfId="103" applyAlignment="1">
      <alignment horizontal="left" vertical="center" wrapText="1"/>
    </xf>
    <xf numFmtId="0" fontId="3" fillId="29" borderId="0" xfId="0" applyFont="1" applyFill="1" applyAlignment="1">
      <alignment horizontal="left" vertical="center"/>
    </xf>
    <xf numFmtId="0" fontId="47" fillId="26" borderId="0" xfId="57" applyFont="1" applyFill="1" applyBorder="1" applyAlignment="1">
      <alignment horizontal="left" vertical="center" wrapText="1"/>
    </xf>
    <xf numFmtId="167" fontId="38" fillId="31" borderId="0" xfId="103" applyNumberFormat="1" applyFont="1" applyFill="1" applyBorder="1" applyAlignment="1" applyProtection="1">
      <alignment horizontal="left" vertical="center" wrapText="1"/>
      <protection locked="0"/>
    </xf>
    <xf numFmtId="0" fontId="11" fillId="26" borderId="0" xfId="103" applyFont="1" applyFill="1" applyBorder="1" applyAlignment="1" applyProtection="1">
      <alignment horizontal="left" vertical="center" wrapText="1"/>
      <protection locked="0"/>
    </xf>
    <xf numFmtId="0" fontId="66" fillId="29" borderId="0" xfId="103" applyFont="1" applyFill="1" applyBorder="1" applyAlignment="1" applyProtection="1">
      <alignment horizontal="left" vertical="center" wrapText="1"/>
      <protection locked="0"/>
    </xf>
    <xf numFmtId="0" fontId="38" fillId="31" borderId="0" xfId="103" applyFont="1" applyFill="1" applyBorder="1" applyAlignment="1" applyProtection="1">
      <alignment horizontal="center" vertical="center" wrapText="1"/>
      <protection locked="0"/>
    </xf>
    <xf numFmtId="0" fontId="3" fillId="29" borderId="0" xfId="103" applyFont="1" applyFill="1" applyBorder="1" applyAlignment="1" applyProtection="1">
      <alignment horizontal="left" vertical="center" wrapText="1"/>
      <protection locked="0"/>
    </xf>
    <xf numFmtId="0" fontId="10" fillId="0" borderId="0" xfId="57" quotePrefix="1" applyFont="1" applyFill="1" applyAlignment="1">
      <alignment horizontal="left" vertical="top" wrapText="1"/>
    </xf>
    <xf numFmtId="17" fontId="9" fillId="31" borderId="0" xfId="57" quotePrefix="1" applyNumberFormat="1" applyFont="1" applyFill="1" applyBorder="1" applyAlignment="1">
      <alignment horizontal="right" vertical="center" wrapText="1"/>
    </xf>
    <xf numFmtId="17" fontId="9" fillId="31" borderId="12" xfId="57" quotePrefix="1" applyNumberFormat="1" applyFont="1" applyFill="1" applyBorder="1" applyAlignment="1">
      <alignment horizontal="right" vertical="center" wrapText="1"/>
    </xf>
    <xf numFmtId="0" fontId="10" fillId="29" borderId="0" xfId="0" applyFont="1" applyFill="1" applyAlignment="1">
      <alignment horizontal="left" vertical="center" wrapText="1"/>
    </xf>
    <xf numFmtId="0" fontId="76" fillId="0" borderId="0" xfId="57" quotePrefix="1" applyFont="1" applyFill="1" applyAlignment="1">
      <alignment horizontal="left" vertical="top" wrapText="1"/>
    </xf>
    <xf numFmtId="0" fontId="10" fillId="29" borderId="0" xfId="0" applyFont="1" applyFill="1" applyAlignment="1"/>
    <xf numFmtId="0" fontId="10" fillId="29" borderId="0" xfId="0" applyFont="1" applyFill="1" applyAlignment="1">
      <alignment wrapText="1"/>
    </xf>
    <xf numFmtId="0" fontId="10" fillId="29" borderId="0" xfId="0" applyFont="1" applyFill="1" applyAlignment="1">
      <alignment vertical="center" wrapText="1"/>
    </xf>
    <xf numFmtId="0" fontId="77" fillId="26" borderId="0" xfId="57" applyFont="1" applyFill="1" applyBorder="1" applyAlignment="1">
      <alignment horizontal="left" vertical="center" wrapText="1"/>
    </xf>
    <xf numFmtId="0" fontId="10" fillId="29" borderId="0" xfId="0" applyFont="1" applyFill="1" applyAlignment="1">
      <alignment horizontal="left" vertical="top" wrapText="1"/>
    </xf>
    <xf numFmtId="0" fontId="10" fillId="29" borderId="0" xfId="0" applyFont="1" applyFill="1" applyAlignment="1">
      <alignment horizontal="left" vertical="top"/>
    </xf>
  </cellXfs>
  <cellStyles count="151">
    <cellStyle name="%" xfId="1"/>
    <cellStyle name="% 2" xfId="86"/>
    <cellStyle name="% 2 2" xfId="98"/>
    <cellStyle name="_Column1" xfId="2"/>
    <cellStyle name="_Column1 2" xfId="87"/>
    <cellStyle name="_Column2" xfId="3"/>
    <cellStyle name="_Column3" xfId="4"/>
    <cellStyle name="_Column4" xfId="5"/>
    <cellStyle name="_Column5" xfId="6"/>
    <cellStyle name="_Column6" xfId="7"/>
    <cellStyle name="_Column7" xfId="8"/>
    <cellStyle name="_Data" xfId="9"/>
    <cellStyle name="_Data 2" xfId="88"/>
    <cellStyle name="_Header" xfId="10"/>
    <cellStyle name="_Row1" xfId="11"/>
    <cellStyle name="_Row1 2" xfId="89"/>
    <cellStyle name="_Row2" xfId="12"/>
    <cellStyle name="_Row3" xfId="13"/>
    <cellStyle name="_Row4" xfId="14"/>
    <cellStyle name="_Row5" xfId="15"/>
    <cellStyle name="_Row6" xfId="16"/>
    <cellStyle name="_Row7" xfId="17"/>
    <cellStyle name="20 % - Accent1" xfId="18" builtinId="30" customBuiltin="1"/>
    <cellStyle name="20 % - Accent2" xfId="19" builtinId="34" customBuiltin="1"/>
    <cellStyle name="20 % - Accent3" xfId="20" builtinId="38" customBuiltin="1"/>
    <cellStyle name="20 % - Accent4" xfId="21" builtinId="42" customBuiltin="1"/>
    <cellStyle name="20 % - Accent5" xfId="22" builtinId="46" customBuiltin="1"/>
    <cellStyle name="20 % - Accent6" xfId="23" builtinId="50" customBuiltin="1"/>
    <cellStyle name="20% - Accent1" xfId="111"/>
    <cellStyle name="20% - Accent2" xfId="112"/>
    <cellStyle name="20% - Accent3" xfId="113"/>
    <cellStyle name="20% - Accent4" xfId="114"/>
    <cellStyle name="20% - Accent5" xfId="115"/>
    <cellStyle name="20% - Accent6" xfId="116"/>
    <cellStyle name="40 % - Accent1" xfId="24" builtinId="31" customBuiltin="1"/>
    <cellStyle name="40 % - Accent2" xfId="25" builtinId="35" customBuiltin="1"/>
    <cellStyle name="40 % - Accent3" xfId="26" builtinId="39" customBuiltin="1"/>
    <cellStyle name="40 % - Accent4" xfId="27" builtinId="43" customBuiltin="1"/>
    <cellStyle name="40 % - Accent5" xfId="28" builtinId="47" customBuiltin="1"/>
    <cellStyle name="40 % - Accent6" xfId="29" builtinId="51" customBuiltin="1"/>
    <cellStyle name="40% - Accent1" xfId="117"/>
    <cellStyle name="40% - Accent2" xfId="118"/>
    <cellStyle name="40% - Accent3" xfId="119"/>
    <cellStyle name="40% - Accent4" xfId="120"/>
    <cellStyle name="40% - Accent5" xfId="121"/>
    <cellStyle name="40% - Accent6" xfId="122"/>
    <cellStyle name="49" xfId="123"/>
    <cellStyle name="60 % - Accent1" xfId="30" builtinId="32" customBuiltin="1"/>
    <cellStyle name="60 % - Accent2" xfId="31" builtinId="36" customBuiltin="1"/>
    <cellStyle name="60 % - Accent3" xfId="32" builtinId="40" customBuiltin="1"/>
    <cellStyle name="60 % - Accent4" xfId="33" builtinId="44" customBuiltin="1"/>
    <cellStyle name="60 % - Accent5" xfId="34" builtinId="48" customBuiltin="1"/>
    <cellStyle name="60 % - Accent6" xfId="35" builtinId="52" customBuiltin="1"/>
    <cellStyle name="60% - Accent1" xfId="124"/>
    <cellStyle name="60% - Accent2" xfId="125"/>
    <cellStyle name="60% - Accent3" xfId="126"/>
    <cellStyle name="60% - Accent4" xfId="127"/>
    <cellStyle name="60% - Accent5" xfId="128"/>
    <cellStyle name="60% - Accent6" xfId="129"/>
    <cellStyle name="Accent1" xfId="36" builtinId="29" customBuiltin="1"/>
    <cellStyle name="Accent2" xfId="37" builtinId="33" customBuiltin="1"/>
    <cellStyle name="Accent3" xfId="38" builtinId="37" customBuiltin="1"/>
    <cellStyle name="Accent4" xfId="39" builtinId="41" customBuiltin="1"/>
    <cellStyle name="Accent5" xfId="40" builtinId="45" customBuiltin="1"/>
    <cellStyle name="Accent6" xfId="41" builtinId="49" customBuiltin="1"/>
    <cellStyle name="Avertissement" xfId="42" builtinId="11" customBuiltin="1"/>
    <cellStyle name="Bad" xfId="130"/>
    <cellStyle name="Besuchter Hyperlink" xfId="43"/>
    <cellStyle name="Calcul" xfId="44" builtinId="22" customBuiltin="1"/>
    <cellStyle name="Calculation" xfId="131"/>
    <cellStyle name="Cellule liée" xfId="45" builtinId="24" customBuiltin="1"/>
    <cellStyle name="Check Cell" xfId="132"/>
    <cellStyle name="Comma" xfId="133"/>
    <cellStyle name="Comma [0]" xfId="134"/>
    <cellStyle name="Comma_forecast Q4 cout de restructuring CT  LT" xfId="97"/>
    <cellStyle name="Commentaire" xfId="46" builtinId="10" customBuiltin="1"/>
    <cellStyle name="Commentaire 2" xfId="90"/>
    <cellStyle name="Commentaire 2 2" xfId="99"/>
    <cellStyle name="Currency" xfId="135"/>
    <cellStyle name="Currency [0]" xfId="136"/>
    <cellStyle name="Dezimal [0]_Abbreviations" xfId="47"/>
    <cellStyle name="Dezimal_Abbreviations" xfId="48"/>
    <cellStyle name="Entrée" xfId="49" builtinId="20" customBuiltin="1"/>
    <cellStyle name="Explanatory Text" xfId="137"/>
    <cellStyle name="Good" xfId="138"/>
    <cellStyle name="Heading 1" xfId="139"/>
    <cellStyle name="Heading 2" xfId="140"/>
    <cellStyle name="Heading 3" xfId="141"/>
    <cellStyle name="Heading 4" xfId="142"/>
    <cellStyle name="Input" xfId="143"/>
    <cellStyle name="Insatisfaisant" xfId="50" builtinId="27" customBuiltin="1"/>
    <cellStyle name="KPMG Heading 1" xfId="51"/>
    <cellStyle name="KPMG Heading 1 2" xfId="91"/>
    <cellStyle name="KPMG Heading 2" xfId="52"/>
    <cellStyle name="KPMG Heading 2 2" xfId="92"/>
    <cellStyle name="KPMG Heading 3" xfId="53"/>
    <cellStyle name="KPMG Heading 3 2" xfId="93"/>
    <cellStyle name="KPMG Heading 4" xfId="54"/>
    <cellStyle name="KPMG Heading 4 2" xfId="94"/>
    <cellStyle name="KPMG Normal" xfId="55"/>
    <cellStyle name="KPMG Normal Text" xfId="56"/>
    <cellStyle name="Linked Cell" xfId="144"/>
    <cellStyle name="Microsoft Excel found an error in the formula you entered. Do you want to accept the correction proposed below?_x000a__x000a_|_x000a__x000a_• To accept the correction, click Yes._x000a_• To close this message and correct the formula yourself, click No." xfId="57"/>
    <cellStyle name="Milliers" xfId="101" builtinId="3"/>
    <cellStyle name="Monétaire 2" xfId="106"/>
    <cellStyle name="Neutral" xfId="145"/>
    <cellStyle name="Neutre" xfId="58" builtinId="28" customBuiltin="1"/>
    <cellStyle name="Non défini" xfId="59"/>
    <cellStyle name="Normal" xfId="0" builtinId="0"/>
    <cellStyle name="Normal 2" xfId="85"/>
    <cellStyle name="Normal 3" xfId="102"/>
    <cellStyle name="Normal 3 2" xfId="103"/>
    <cellStyle name="Normal_Annexe 6 EN 2" xfId="110"/>
    <cellStyle name="Normal_Balance sheet - P&amp;L dec 2011 2 2" xfId="108"/>
    <cellStyle name="Normal_Q2 2007 PnL-TFT-BS_v4" xfId="60"/>
    <cellStyle name="Normal_Q2 2007 PnL-TFT-BS_v4 2 2" xfId="104"/>
    <cellStyle name="Normal_TFT communiqué" xfId="109"/>
    <cellStyle name="Note" xfId="146"/>
    <cellStyle name="Output" xfId="147"/>
    <cellStyle name="Percent" xfId="148"/>
    <cellStyle name="Pourcentage" xfId="84" builtinId="5"/>
    <cellStyle name="Pourcentage 2" xfId="96"/>
    <cellStyle name="Pourcentage 2 2" xfId="100"/>
    <cellStyle name="Pourcentage 3" xfId="107"/>
    <cellStyle name="Pourcentage 3 2" xfId="105"/>
    <cellStyle name="SAPBEXaggData" xfId="61"/>
    <cellStyle name="SAPBEXaggItem" xfId="62"/>
    <cellStyle name="SAPBEXchaText" xfId="63"/>
    <cellStyle name="SAPBEXfilterDrill" xfId="64"/>
    <cellStyle name="SAPBEXfilterItem" xfId="65"/>
    <cellStyle name="SAPBEXheaderItem" xfId="66"/>
    <cellStyle name="SAPBEXheaderText" xfId="67"/>
    <cellStyle name="SAPBEXstdData" xfId="68"/>
    <cellStyle name="SAPBEXstdItem" xfId="69"/>
    <cellStyle name="SAPBEXtitle" xfId="70"/>
    <cellStyle name="Satisfaisant" xfId="71" builtinId="26" customBuiltin="1"/>
    <cellStyle name="Sortie" xfId="72" builtinId="21" customBuiltin="1"/>
    <cellStyle name="Style 1" xfId="73"/>
    <cellStyle name="Style 1 2" xfId="95"/>
    <cellStyle name="Texte explicatif" xfId="74" builtinId="53" customBuiltin="1"/>
    <cellStyle name="Title" xfId="149"/>
    <cellStyle name="Titre" xfId="75" builtinId="15" customBuiltin="1"/>
    <cellStyle name="Titre 1" xfId="76" builtinId="16" customBuiltin="1"/>
    <cellStyle name="Titre 2" xfId="77" builtinId="17" customBuiltin="1"/>
    <cellStyle name="Titre 3" xfId="78" builtinId="18" customBuiltin="1"/>
    <cellStyle name="Titre 4" xfId="79" builtinId="19" customBuiltin="1"/>
    <cellStyle name="Total" xfId="80" builtinId="25" customBuiltin="1"/>
    <cellStyle name="Vérification" xfId="81" builtinId="23" customBuiltin="1"/>
    <cellStyle name="Währung [0]_Abbreviations" xfId="82"/>
    <cellStyle name="Währung_Abbreviations" xfId="83"/>
    <cellStyle name="Warning Text" xfId="15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DD3EB"/>
      <color rgb="FFD4E0AE"/>
      <color rgb="FFEFE5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soph\2004.12\Palier%20Aventis\Goodwill%203rd%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esorerie\R&#233;sultat%20de%20Change\Position%20de%20change\2009\0809\Sous_Jacent\ENGA_H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ches\Fixing\change\Fix2004\Fixquotidien\Fixquotidien0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RD\SFAS_132_01-D&#233;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iasseExcel\RecepLiasseExcel\Re&#231;uExcel\conso\S4014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JLR\2005\Juin%202005\EPS%20IFRS%20juin%202005%20(dilu&#2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IFC%202002%20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12\Hierarchie%20Acce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06\Hierarchie%20Acc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
      <sheetName val="valeur"/>
      <sheetName val="082004"/>
    </sheetNames>
    <sheetDataSet>
      <sheetData sheetId="0">
        <row r="4">
          <cell r="B4" t="str">
            <v>Date</v>
          </cell>
        </row>
      </sheetData>
      <sheetData sheetId="1">
        <row r="4">
          <cell r="B4" t="str">
            <v>Date</v>
          </cell>
          <cell r="C4" t="str">
            <v>AED</v>
          </cell>
          <cell r="D4" t="str">
            <v>BRL</v>
          </cell>
          <cell r="E4" t="str">
            <v>CNY</v>
          </cell>
          <cell r="F4" t="str">
            <v>IDR</v>
          </cell>
          <cell r="G4" t="str">
            <v>INR</v>
          </cell>
          <cell r="H4" t="str">
            <v>MAD</v>
          </cell>
          <cell r="I4" t="str">
            <v>MXN</v>
          </cell>
          <cell r="J4" t="str">
            <v>MYR</v>
          </cell>
          <cell r="K4" t="str">
            <v>PHP</v>
          </cell>
          <cell r="L4" t="str">
            <v>RUB</v>
          </cell>
          <cell r="M4" t="str">
            <v>SAR</v>
          </cell>
          <cell r="N4" t="str">
            <v>THB</v>
          </cell>
          <cell r="O4" t="str">
            <v>TND</v>
          </cell>
          <cell r="P4" t="str">
            <v>TWD</v>
          </cell>
        </row>
        <row r="5">
          <cell r="B5">
            <v>0</v>
          </cell>
          <cell r="C5">
            <v>1</v>
          </cell>
          <cell r="D5">
            <v>2</v>
          </cell>
          <cell r="E5">
            <v>3</v>
          </cell>
          <cell r="F5">
            <v>4</v>
          </cell>
          <cell r="G5">
            <v>5</v>
          </cell>
          <cell r="H5">
            <v>6</v>
          </cell>
          <cell r="I5">
            <v>7</v>
          </cell>
          <cell r="J5">
            <v>8</v>
          </cell>
          <cell r="K5">
            <v>9</v>
          </cell>
          <cell r="L5">
            <v>10</v>
          </cell>
          <cell r="M5">
            <v>11</v>
          </cell>
          <cell r="N5">
            <v>12</v>
          </cell>
          <cell r="O5">
            <v>13</v>
          </cell>
          <cell r="P5">
            <v>14</v>
          </cell>
        </row>
        <row r="6">
          <cell r="B6">
            <v>38198</v>
          </cell>
          <cell r="C6">
            <v>4.4212999999999996</v>
          </cell>
          <cell r="D6">
            <v>3.6562000000000001</v>
          </cell>
          <cell r="E6">
            <v>9.9647000000000006</v>
          </cell>
          <cell r="F6">
            <v>11042.4</v>
          </cell>
          <cell r="G6">
            <v>55.95</v>
          </cell>
          <cell r="H6">
            <v>10.951000000000001</v>
          </cell>
          <cell r="I6">
            <v>13.7431</v>
          </cell>
          <cell r="J6">
            <v>4.5804</v>
          </cell>
          <cell r="K6">
            <v>67.358000000000004</v>
          </cell>
          <cell r="L6">
            <v>35.053199999999997</v>
          </cell>
          <cell r="M6">
            <v>4.5148999999999999</v>
          </cell>
          <cell r="N6">
            <v>49.779000000000003</v>
          </cell>
          <cell r="O6">
            <v>1.5353000000000001</v>
          </cell>
          <cell r="P6">
            <v>41.095999999999997</v>
          </cell>
        </row>
        <row r="7">
          <cell r="B7">
            <v>38201</v>
          </cell>
          <cell r="C7">
            <v>4.4272</v>
          </cell>
          <cell r="D7">
            <v>3.6732</v>
          </cell>
          <cell r="E7">
            <v>9.9779</v>
          </cell>
          <cell r="F7">
            <v>10993.16</v>
          </cell>
          <cell r="G7">
            <v>55.92</v>
          </cell>
          <cell r="H7">
            <v>10.958500000000001</v>
          </cell>
          <cell r="I7">
            <v>13.767099999999999</v>
          </cell>
          <cell r="J7">
            <v>4.5892999999999997</v>
          </cell>
          <cell r="K7">
            <v>67.242999999999995</v>
          </cell>
          <cell r="L7">
            <v>35.160899999999998</v>
          </cell>
          <cell r="M7">
            <v>4.5209000000000001</v>
          </cell>
          <cell r="N7" t="str">
            <v/>
          </cell>
          <cell r="O7">
            <v>1.5356000000000001</v>
          </cell>
          <cell r="P7">
            <v>41.110999999999997</v>
          </cell>
        </row>
        <row r="8">
          <cell r="B8">
            <v>38202</v>
          </cell>
          <cell r="C8">
            <v>4.4150999999999998</v>
          </cell>
          <cell r="D8">
            <v>3.6690999999999998</v>
          </cell>
          <cell r="E8">
            <v>9.9505999999999997</v>
          </cell>
          <cell r="F8">
            <v>10991.87</v>
          </cell>
          <cell r="G8">
            <v>55.61</v>
          </cell>
          <cell r="H8">
            <v>10.955</v>
          </cell>
          <cell r="I8">
            <v>13.726100000000001</v>
          </cell>
          <cell r="J8">
            <v>4.5659000000000001</v>
          </cell>
          <cell r="K8">
            <v>67.161000000000001</v>
          </cell>
          <cell r="L8">
            <v>35.057400000000001</v>
          </cell>
          <cell r="M8">
            <v>4.5086000000000004</v>
          </cell>
          <cell r="N8">
            <v>49.71</v>
          </cell>
          <cell r="O8">
            <v>1.5329999999999999</v>
          </cell>
          <cell r="P8">
            <v>40.994999999999997</v>
          </cell>
        </row>
        <row r="9">
          <cell r="B9">
            <v>38203</v>
          </cell>
          <cell r="C9">
            <v>4.4008000000000003</v>
          </cell>
          <cell r="D9">
            <v>3.6596000000000002</v>
          </cell>
          <cell r="E9">
            <v>9.9177</v>
          </cell>
          <cell r="F9">
            <v>11048.95</v>
          </cell>
          <cell r="G9">
            <v>55.76</v>
          </cell>
          <cell r="H9">
            <v>10.942500000000001</v>
          </cell>
          <cell r="I9">
            <v>13.7235</v>
          </cell>
          <cell r="J9">
            <v>4.5656999999999996</v>
          </cell>
          <cell r="K9">
            <v>66.984999999999999</v>
          </cell>
          <cell r="L9">
            <v>35.084600000000002</v>
          </cell>
          <cell r="M9">
            <v>4.4939</v>
          </cell>
          <cell r="N9">
            <v>49.64</v>
          </cell>
          <cell r="O9">
            <v>1.5331999999999999</v>
          </cell>
          <cell r="P9">
            <v>40.950000000000003</v>
          </cell>
        </row>
        <row r="10">
          <cell r="B10">
            <v>38204</v>
          </cell>
          <cell r="C10">
            <v>4.4223999999999997</v>
          </cell>
          <cell r="D10">
            <v>3.6957</v>
          </cell>
          <cell r="E10">
            <v>9.9665999999999997</v>
          </cell>
          <cell r="F10">
            <v>11087.85</v>
          </cell>
          <cell r="G10">
            <v>55.9</v>
          </cell>
          <cell r="H10">
            <v>10.954000000000001</v>
          </cell>
          <cell r="I10">
            <v>13.757400000000001</v>
          </cell>
          <cell r="J10">
            <v>4.5823</v>
          </cell>
          <cell r="K10">
            <v>67.17</v>
          </cell>
          <cell r="L10">
            <v>35.195099999999996</v>
          </cell>
          <cell r="M10">
            <v>4.5159000000000002</v>
          </cell>
          <cell r="N10">
            <v>49.923000000000002</v>
          </cell>
          <cell r="O10">
            <v>1.5349999999999999</v>
          </cell>
          <cell r="P10">
            <v>41.128999999999998</v>
          </cell>
        </row>
        <row r="11">
          <cell r="B11">
            <v>38205</v>
          </cell>
          <cell r="C11">
            <v>4.4305000000000003</v>
          </cell>
          <cell r="D11">
            <v>3.6577999999999999</v>
          </cell>
          <cell r="E11">
            <v>9.9847999999999999</v>
          </cell>
          <cell r="F11">
            <v>11088.5</v>
          </cell>
          <cell r="G11">
            <v>56.06</v>
          </cell>
          <cell r="H11">
            <v>10.987</v>
          </cell>
          <cell r="I11">
            <v>13.759</v>
          </cell>
          <cell r="J11">
            <v>4.5815000000000001</v>
          </cell>
          <cell r="K11">
            <v>67.215000000000003</v>
          </cell>
          <cell r="L11">
            <v>35.250700000000002</v>
          </cell>
          <cell r="M11">
            <v>4.5242000000000004</v>
          </cell>
          <cell r="N11">
            <v>50.02</v>
          </cell>
          <cell r="O11">
            <v>1.5354000000000001</v>
          </cell>
          <cell r="P11">
            <v>41.206000000000003</v>
          </cell>
        </row>
        <row r="12">
          <cell r="B12">
            <v>38208</v>
          </cell>
          <cell r="C12">
            <v>4.4977</v>
          </cell>
          <cell r="D12">
            <v>3.7219000000000002</v>
          </cell>
          <cell r="E12">
            <v>10.136699999999999</v>
          </cell>
          <cell r="F12">
            <v>11237.47</v>
          </cell>
          <cell r="G12">
            <v>56.96</v>
          </cell>
          <cell r="H12">
            <v>10.992000000000001</v>
          </cell>
          <cell r="I12">
            <v>13.967700000000001</v>
          </cell>
          <cell r="J12">
            <v>4.6600999999999999</v>
          </cell>
          <cell r="K12">
            <v>68.227999999999994</v>
          </cell>
          <cell r="L12">
            <v>35.929600000000001</v>
          </cell>
          <cell r="M12">
            <v>4.5929000000000002</v>
          </cell>
          <cell r="N12">
            <v>50.683</v>
          </cell>
          <cell r="O12">
            <v>1.5450999999999999</v>
          </cell>
          <cell r="P12">
            <v>41.77</v>
          </cell>
        </row>
        <row r="13">
          <cell r="B13">
            <v>38209</v>
          </cell>
          <cell r="C13">
            <v>4.5095000000000001</v>
          </cell>
          <cell r="D13">
            <v>3.7181000000000002</v>
          </cell>
          <cell r="E13">
            <v>10.1633</v>
          </cell>
          <cell r="F13">
            <v>11303.75</v>
          </cell>
          <cell r="G13">
            <v>57.03</v>
          </cell>
          <cell r="H13">
            <v>10.994999999999999</v>
          </cell>
          <cell r="I13">
            <v>14.018000000000001</v>
          </cell>
          <cell r="J13">
            <v>4.6654999999999998</v>
          </cell>
          <cell r="K13">
            <v>68.344999999999999</v>
          </cell>
          <cell r="L13">
            <v>35.918999999999997</v>
          </cell>
          <cell r="M13">
            <v>4.6048</v>
          </cell>
          <cell r="N13">
            <v>50.832999999999998</v>
          </cell>
          <cell r="O13">
            <v>1.5465</v>
          </cell>
          <cell r="P13">
            <v>41.869</v>
          </cell>
        </row>
        <row r="14">
          <cell r="B14">
            <v>38210</v>
          </cell>
          <cell r="C14">
            <v>4.4926000000000004</v>
          </cell>
          <cell r="D14">
            <v>3.7139000000000002</v>
          </cell>
          <cell r="E14">
            <v>10.124599999999999</v>
          </cell>
          <cell r="F14">
            <v>11301.92</v>
          </cell>
          <cell r="G14">
            <v>56.73</v>
          </cell>
          <cell r="H14">
            <v>10.986499999999999</v>
          </cell>
          <cell r="I14">
            <v>13.981400000000001</v>
          </cell>
          <cell r="J14">
            <v>4.6441999999999997</v>
          </cell>
          <cell r="K14">
            <v>68.063999999999993</v>
          </cell>
          <cell r="L14">
            <v>35.801400000000001</v>
          </cell>
          <cell r="M14">
            <v>4.5876000000000001</v>
          </cell>
          <cell r="N14">
            <v>50.768999999999998</v>
          </cell>
          <cell r="O14">
            <v>1.5446</v>
          </cell>
          <cell r="P14">
            <v>41.762999999999998</v>
          </cell>
        </row>
        <row r="15">
          <cell r="B15">
            <v>38211</v>
          </cell>
          <cell r="C15">
            <v>4.5010000000000003</v>
          </cell>
          <cell r="D15">
            <v>3.7197</v>
          </cell>
          <cell r="E15">
            <v>10.143700000000001</v>
          </cell>
          <cell r="F15">
            <v>11300.88</v>
          </cell>
          <cell r="G15">
            <v>56.61</v>
          </cell>
          <cell r="H15">
            <v>10.994</v>
          </cell>
          <cell r="I15">
            <v>14.0101</v>
          </cell>
          <cell r="J15">
            <v>4.6600999999999999</v>
          </cell>
          <cell r="K15">
            <v>68.228999999999999</v>
          </cell>
          <cell r="L15">
            <v>35.833799999999997</v>
          </cell>
          <cell r="M15">
            <v>4.5961999999999996</v>
          </cell>
          <cell r="N15" t="str">
            <v/>
          </cell>
          <cell r="O15">
            <v>1.5458000000000001</v>
          </cell>
          <cell r="P15">
            <v>41.841999999999999</v>
          </cell>
        </row>
        <row r="16">
          <cell r="B16">
            <v>38212</v>
          </cell>
          <cell r="C16">
            <v>4.4874000000000001</v>
          </cell>
          <cell r="D16">
            <v>3.6901000000000002</v>
          </cell>
          <cell r="E16">
            <v>10.113099999999999</v>
          </cell>
          <cell r="F16">
            <v>11333.43</v>
          </cell>
          <cell r="G16">
            <v>56.42</v>
          </cell>
          <cell r="H16">
            <v>11.000999999999999</v>
          </cell>
          <cell r="I16">
            <v>13.910399999999999</v>
          </cell>
          <cell r="J16">
            <v>4.6355000000000004</v>
          </cell>
          <cell r="K16">
            <v>68.034999999999997</v>
          </cell>
          <cell r="L16">
            <v>35.720999999999997</v>
          </cell>
          <cell r="M16">
            <v>4.5823</v>
          </cell>
          <cell r="N16">
            <v>50.777000000000001</v>
          </cell>
          <cell r="O16" t="str">
            <v/>
          </cell>
          <cell r="P16">
            <v>41.779000000000003</v>
          </cell>
        </row>
        <row r="17">
          <cell r="B17">
            <v>38215</v>
          </cell>
          <cell r="C17">
            <v>4.5308000000000002</v>
          </cell>
          <cell r="D17">
            <v>3.7097000000000002</v>
          </cell>
          <cell r="E17">
            <v>10.2112</v>
          </cell>
          <cell r="F17">
            <v>11444.87</v>
          </cell>
          <cell r="G17">
            <v>57.24</v>
          </cell>
          <cell r="H17">
            <v>11.005000000000001</v>
          </cell>
          <cell r="I17">
            <v>14.037699999999999</v>
          </cell>
          <cell r="J17">
            <v>4.6901999999999999</v>
          </cell>
          <cell r="K17">
            <v>68.754000000000005</v>
          </cell>
          <cell r="L17">
            <v>36.122399999999999</v>
          </cell>
          <cell r="M17">
            <v>4.6265999999999998</v>
          </cell>
          <cell r="N17">
            <v>51.243000000000002</v>
          </cell>
          <cell r="O17">
            <v>1.5492999999999999</v>
          </cell>
          <cell r="P17">
            <v>42.186</v>
          </cell>
        </row>
        <row r="18">
          <cell r="B18">
            <v>38216</v>
          </cell>
          <cell r="C18">
            <v>4.5311000000000003</v>
          </cell>
          <cell r="D18">
            <v>3.6951999999999998</v>
          </cell>
          <cell r="E18">
            <v>10.211499999999999</v>
          </cell>
          <cell r="F18" t="str">
            <v/>
          </cell>
          <cell r="G18">
            <v>57.34</v>
          </cell>
          <cell r="H18">
            <v>11.005000000000001</v>
          </cell>
          <cell r="I18">
            <v>13.9901</v>
          </cell>
          <cell r="J18">
            <v>4.6905999999999999</v>
          </cell>
          <cell r="K18">
            <v>68.741</v>
          </cell>
          <cell r="L18">
            <v>36.11</v>
          </cell>
          <cell r="M18">
            <v>4.6205999999999996</v>
          </cell>
          <cell r="N18">
            <v>51.213999999999999</v>
          </cell>
          <cell r="O18">
            <v>1.5492999999999999</v>
          </cell>
          <cell r="P18">
            <v>42.180999999999997</v>
          </cell>
        </row>
        <row r="19">
          <cell r="B19">
            <v>38217</v>
          </cell>
          <cell r="C19">
            <v>4.5286</v>
          </cell>
          <cell r="D19">
            <v>3.6783000000000001</v>
          </cell>
          <cell r="E19">
            <v>10.206</v>
          </cell>
          <cell r="F19">
            <v>11426.38</v>
          </cell>
          <cell r="G19">
            <v>57.31</v>
          </cell>
          <cell r="H19">
            <v>11.000999999999999</v>
          </cell>
          <cell r="I19">
            <v>14.007999999999999</v>
          </cell>
          <cell r="J19">
            <v>4.6853999999999996</v>
          </cell>
          <cell r="K19">
            <v>68.781999999999996</v>
          </cell>
          <cell r="L19">
            <v>36.124600000000001</v>
          </cell>
          <cell r="M19">
            <v>4.6180000000000003</v>
          </cell>
          <cell r="N19">
            <v>51.165999999999997</v>
          </cell>
          <cell r="O19">
            <v>1.5488999999999999</v>
          </cell>
          <cell r="P19">
            <v>42.146000000000001</v>
          </cell>
        </row>
        <row r="20">
          <cell r="B20">
            <v>38218</v>
          </cell>
          <cell r="C20">
            <v>4.5388000000000002</v>
          </cell>
          <cell r="D20">
            <v>3.6903999999999999</v>
          </cell>
          <cell r="E20">
            <v>10.229200000000001</v>
          </cell>
          <cell r="F20">
            <v>11423.92</v>
          </cell>
          <cell r="G20">
            <v>57.21</v>
          </cell>
          <cell r="H20">
            <v>11.01</v>
          </cell>
          <cell r="I20">
            <v>14.040800000000001</v>
          </cell>
          <cell r="J20">
            <v>4.6993</v>
          </cell>
          <cell r="K20">
            <v>68.914000000000001</v>
          </cell>
          <cell r="L20">
            <v>36.078800000000001</v>
          </cell>
          <cell r="M20">
            <v>4.6284999999999998</v>
          </cell>
          <cell r="N20">
            <v>51.268999999999998</v>
          </cell>
          <cell r="O20">
            <v>1.5506</v>
          </cell>
          <cell r="P20">
            <v>42.106999999999999</v>
          </cell>
        </row>
        <row r="21">
          <cell r="B21">
            <v>38219</v>
          </cell>
          <cell r="C21">
            <v>4.5145999999999997</v>
          </cell>
          <cell r="D21">
            <v>3.6461000000000001</v>
          </cell>
          <cell r="E21">
            <v>10.1745</v>
          </cell>
          <cell r="F21">
            <v>11417.05</v>
          </cell>
          <cell r="G21">
            <v>56.867400000000004</v>
          </cell>
          <cell r="H21" t="str">
            <v/>
          </cell>
          <cell r="I21">
            <v>13.9283</v>
          </cell>
          <cell r="J21">
            <v>4.6887999999999996</v>
          </cell>
          <cell r="K21">
            <v>68.497</v>
          </cell>
          <cell r="L21">
            <v>36.142099999999999</v>
          </cell>
          <cell r="M21">
            <v>4.6037999999999997</v>
          </cell>
          <cell r="N21">
            <v>50.935000000000002</v>
          </cell>
          <cell r="O21">
            <v>1.5489999999999999</v>
          </cell>
          <cell r="P21">
            <v>41.853000000000002</v>
          </cell>
        </row>
        <row r="22">
          <cell r="B22">
            <v>38222</v>
          </cell>
          <cell r="C22">
            <v>4.4988000000000001</v>
          </cell>
          <cell r="D22">
            <v>3.6297000000000001</v>
          </cell>
          <cell r="E22">
            <v>10.1387</v>
          </cell>
          <cell r="F22">
            <v>11364.75</v>
          </cell>
          <cell r="G22">
            <v>56.87</v>
          </cell>
          <cell r="H22">
            <v>10.987</v>
          </cell>
          <cell r="I22">
            <v>13.9466</v>
          </cell>
          <cell r="J22">
            <v>4.6603000000000003</v>
          </cell>
          <cell r="K22">
            <v>68.415999999999997</v>
          </cell>
          <cell r="L22">
            <v>35.958300000000001</v>
          </cell>
          <cell r="M22">
            <v>4.5940000000000003</v>
          </cell>
          <cell r="N22">
            <v>50.765000000000001</v>
          </cell>
          <cell r="O22">
            <v>1.5458000000000001</v>
          </cell>
          <cell r="P22">
            <v>41.732999999999997</v>
          </cell>
        </row>
        <row r="23">
          <cell r="B23">
            <v>38223</v>
          </cell>
          <cell r="C23">
            <v>4.4580000000000002</v>
          </cell>
          <cell r="D23">
            <v>3.5871</v>
          </cell>
          <cell r="E23">
            <v>10.046799999999999</v>
          </cell>
          <cell r="F23">
            <v>11271.96</v>
          </cell>
          <cell r="G23">
            <v>56.25</v>
          </cell>
          <cell r="H23">
            <v>10.9655</v>
          </cell>
          <cell r="I23">
            <v>13.8108</v>
          </cell>
          <cell r="J23">
            <v>4.6200999999999999</v>
          </cell>
          <cell r="K23">
            <v>67.947999999999993</v>
          </cell>
          <cell r="L23">
            <v>35.512</v>
          </cell>
          <cell r="M23">
            <v>4.5523999999999996</v>
          </cell>
          <cell r="N23">
            <v>50.192999999999998</v>
          </cell>
          <cell r="O23">
            <v>1.5412999999999999</v>
          </cell>
          <cell r="P23">
            <v>41.335000000000001</v>
          </cell>
        </row>
        <row r="24">
          <cell r="B24">
            <v>38224</v>
          </cell>
          <cell r="C24">
            <v>4.4367000000000001</v>
          </cell>
          <cell r="D24">
            <v>3.5651000000000002</v>
          </cell>
          <cell r="E24">
            <v>9.9990000000000006</v>
          </cell>
          <cell r="F24">
            <v>11185.1</v>
          </cell>
          <cell r="G24">
            <v>55.98</v>
          </cell>
          <cell r="H24">
            <v>10.961499999999999</v>
          </cell>
          <cell r="I24">
            <v>13.721299999999999</v>
          </cell>
          <cell r="J24">
            <v>4.5960000000000001</v>
          </cell>
          <cell r="K24">
            <v>67.707999999999998</v>
          </cell>
          <cell r="L24">
            <v>35.315399999999997</v>
          </cell>
          <cell r="M24">
            <v>4.5305999999999997</v>
          </cell>
          <cell r="N24">
            <v>50.146000000000001</v>
          </cell>
          <cell r="O24">
            <v>1.5387</v>
          </cell>
          <cell r="P24">
            <v>41.158000000000001</v>
          </cell>
        </row>
        <row r="25">
          <cell r="B25">
            <v>38225</v>
          </cell>
          <cell r="C25">
            <v>4.4436999999999998</v>
          </cell>
          <cell r="D25">
            <v>3.5756000000000001</v>
          </cell>
          <cell r="E25">
            <v>10.014799999999999</v>
          </cell>
          <cell r="F25">
            <v>11223.73</v>
          </cell>
          <cell r="G25">
            <v>55.94</v>
          </cell>
          <cell r="H25">
            <v>10.958</v>
          </cell>
          <cell r="I25">
            <v>13.7402</v>
          </cell>
          <cell r="J25">
            <v>4.5880000000000001</v>
          </cell>
          <cell r="K25">
            <v>67.826999999999998</v>
          </cell>
          <cell r="L25">
            <v>35.268799999999999</v>
          </cell>
          <cell r="M25">
            <v>4.5377000000000001</v>
          </cell>
          <cell r="N25">
            <v>50.451000000000001</v>
          </cell>
          <cell r="O25">
            <v>1.5376000000000001</v>
          </cell>
          <cell r="P25">
            <v>41.231000000000002</v>
          </cell>
        </row>
        <row r="26">
          <cell r="B26">
            <v>38226</v>
          </cell>
          <cell r="C26">
            <v>4.4382000000000001</v>
          </cell>
          <cell r="D26">
            <v>3.5699000000000001</v>
          </cell>
          <cell r="E26">
            <v>10.0022</v>
          </cell>
          <cell r="F26">
            <v>11251.21</v>
          </cell>
          <cell r="G26">
            <v>56.13</v>
          </cell>
          <cell r="H26">
            <v>10.9625</v>
          </cell>
          <cell r="I26">
            <v>13.755800000000001</v>
          </cell>
          <cell r="J26">
            <v>4.5972999999999997</v>
          </cell>
          <cell r="K26">
            <v>67.856999999999999</v>
          </cell>
          <cell r="L26">
            <v>35.4634</v>
          </cell>
          <cell r="M26">
            <v>4.5320999999999998</v>
          </cell>
          <cell r="N26">
            <v>50.296999999999997</v>
          </cell>
          <cell r="O26">
            <v>1.5379</v>
          </cell>
          <cell r="P26">
            <v>41.167999999999999</v>
          </cell>
        </row>
        <row r="27">
          <cell r="B27">
            <v>38229</v>
          </cell>
          <cell r="C27">
            <v>4.4242999999999997</v>
          </cell>
          <cell r="D27">
            <v>3.5478000000000001</v>
          </cell>
          <cell r="E27">
            <v>9.9711999999999996</v>
          </cell>
          <cell r="F27">
            <v>11215.35</v>
          </cell>
          <cell r="G27">
            <v>55.68</v>
          </cell>
          <cell r="H27">
            <v>10.954499999999999</v>
          </cell>
          <cell r="I27">
            <v>13.7456</v>
          </cell>
          <cell r="J27">
            <v>4.5788000000000002</v>
          </cell>
          <cell r="K27">
            <v>67.715999999999994</v>
          </cell>
          <cell r="L27">
            <v>35.146299999999997</v>
          </cell>
          <cell r="M27">
            <v>4.5179</v>
          </cell>
          <cell r="N27">
            <v>50.192999999999998</v>
          </cell>
          <cell r="O27">
            <v>1.5366</v>
          </cell>
          <cell r="P27">
            <v>41.055</v>
          </cell>
        </row>
        <row r="28">
          <cell r="B28">
            <v>38230</v>
          </cell>
          <cell r="C28">
            <v>4.4478</v>
          </cell>
          <cell r="D28">
            <v>3.5461</v>
          </cell>
          <cell r="E28">
            <v>10.0237</v>
          </cell>
          <cell r="F28">
            <v>11265.44</v>
          </cell>
          <cell r="G28">
            <v>56</v>
          </cell>
          <cell r="H28">
            <v>10.965999999999999</v>
          </cell>
          <cell r="I28">
            <v>13.779299999999999</v>
          </cell>
          <cell r="J28">
            <v>4.5788000000000002</v>
          </cell>
          <cell r="K28">
            <v>68.015000000000001</v>
          </cell>
          <cell r="L28">
            <v>35.371299999999998</v>
          </cell>
          <cell r="M28">
            <v>4.5419999999999998</v>
          </cell>
          <cell r="N28">
            <v>50.435000000000002</v>
          </cell>
          <cell r="O28">
            <v>1.538</v>
          </cell>
          <cell r="P28">
            <v>41.241999999999997</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Nbre actions"/>
      <sheetName val="Actions propres"/>
      <sheetName val="Cap S001"/>
      <sheetName val="Sop-0"/>
      <sheetName val="Sop-1"/>
      <sheetName val="Sop-2"/>
      <sheetName val="Sop-3"/>
      <sheetName val="Cours a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showGridLines="0" zoomScale="80" zoomScaleNormal="80" zoomScaleSheetLayoutView="85" workbookViewId="0">
      <selection activeCell="B25" sqref="B25"/>
    </sheetView>
  </sheetViews>
  <sheetFormatPr baseColWidth="10" defaultColWidth="9.140625" defaultRowHeight="12.75"/>
  <cols>
    <col min="1" max="1" width="50.7109375" style="113" customWidth="1"/>
    <col min="2" max="3" width="12.7109375" style="113" customWidth="1"/>
    <col min="4" max="4" width="12.7109375" style="114" customWidth="1"/>
    <col min="5" max="5" width="1.7109375" style="115" customWidth="1"/>
    <col min="6" max="7" width="12.7109375" style="113" customWidth="1"/>
    <col min="8" max="8" width="12.7109375" style="116" customWidth="1"/>
    <col min="9" max="9" width="1.7109375" style="115" customWidth="1"/>
    <col min="10" max="11" width="12.7109375" style="113" customWidth="1"/>
    <col min="12" max="12" width="1.7109375" style="115" customWidth="1"/>
    <col min="13" max="14" width="12.7109375" style="113" customWidth="1"/>
    <col min="15" max="15" width="12.7109375" style="116" customWidth="1"/>
    <col min="16" max="16384" width="9.140625" style="110"/>
  </cols>
  <sheetData>
    <row r="1" spans="1:15" s="49" customFormat="1" ht="36.950000000000003" customHeight="1">
      <c r="A1" s="298" t="s">
        <v>138</v>
      </c>
      <c r="B1" s="298"/>
      <c r="C1" s="298"/>
      <c r="D1" s="298"/>
      <c r="E1" s="298"/>
      <c r="F1" s="298"/>
      <c r="G1" s="298"/>
      <c r="H1" s="298"/>
      <c r="I1" s="298"/>
      <c r="J1" s="298"/>
      <c r="K1" s="298"/>
      <c r="L1" s="298"/>
      <c r="M1" s="298"/>
      <c r="N1" s="298"/>
      <c r="O1" s="298"/>
    </row>
    <row r="2" spans="1:15" s="50" customFormat="1" ht="11.1" customHeight="1">
      <c r="B2" s="51"/>
      <c r="C2" s="51"/>
      <c r="D2" s="52"/>
      <c r="E2" s="51"/>
      <c r="F2" s="51"/>
      <c r="G2" s="51"/>
      <c r="H2" s="53"/>
      <c r="I2" s="51"/>
      <c r="J2" s="51"/>
      <c r="K2" s="51"/>
      <c r="L2" s="51"/>
      <c r="M2" s="51"/>
      <c r="N2" s="51"/>
      <c r="O2" s="54"/>
    </row>
    <row r="3" spans="1:15" s="57" customFormat="1" ht="25.5" customHeight="1">
      <c r="A3" s="55" t="s">
        <v>113</v>
      </c>
      <c r="B3" s="302" t="s">
        <v>18</v>
      </c>
      <c r="C3" s="302"/>
      <c r="D3" s="302"/>
      <c r="E3" s="56"/>
      <c r="F3" s="302" t="s">
        <v>19</v>
      </c>
      <c r="G3" s="302"/>
      <c r="H3" s="302"/>
      <c r="I3" s="56"/>
      <c r="J3" s="302" t="s">
        <v>27</v>
      </c>
      <c r="K3" s="302"/>
      <c r="L3" s="56"/>
      <c r="M3" s="302" t="s">
        <v>28</v>
      </c>
      <c r="N3" s="302"/>
      <c r="O3" s="302"/>
    </row>
    <row r="4" spans="1:15" s="62" customFormat="1" ht="25.5" customHeight="1">
      <c r="A4" s="58" t="s">
        <v>22</v>
      </c>
      <c r="B4" s="59" t="s">
        <v>56</v>
      </c>
      <c r="C4" s="60" t="s">
        <v>57</v>
      </c>
      <c r="D4" s="61" t="s">
        <v>24</v>
      </c>
      <c r="E4" s="56"/>
      <c r="F4" s="59" t="s">
        <v>56</v>
      </c>
      <c r="G4" s="60" t="s">
        <v>57</v>
      </c>
      <c r="H4" s="61" t="s">
        <v>24</v>
      </c>
      <c r="I4" s="56"/>
      <c r="J4" s="59" t="s">
        <v>56</v>
      </c>
      <c r="K4" s="60" t="s">
        <v>57</v>
      </c>
      <c r="L4" s="56"/>
      <c r="M4" s="59" t="s">
        <v>56</v>
      </c>
      <c r="N4" s="60" t="s">
        <v>57</v>
      </c>
      <c r="O4" s="61" t="s">
        <v>24</v>
      </c>
    </row>
    <row r="5" spans="1:15" s="64" customFormat="1" ht="21.95" customHeight="1">
      <c r="A5" s="63" t="s">
        <v>0</v>
      </c>
      <c r="B5" s="153">
        <f>+M5-J5-F5</f>
        <v>7647</v>
      </c>
      <c r="C5" s="153">
        <v>7346</v>
      </c>
      <c r="D5" s="154">
        <f>+(B5-C5)/C5</f>
        <v>4.0974680098012521E-2</v>
      </c>
      <c r="E5" s="155"/>
      <c r="F5" s="153">
        <v>1016</v>
      </c>
      <c r="G5" s="153">
        <v>797</v>
      </c>
      <c r="H5" s="154">
        <f>+(F5-G5)/G5</f>
        <v>0.27478042659974905</v>
      </c>
      <c r="I5" s="155"/>
      <c r="J5" s="156"/>
      <c r="K5" s="156"/>
      <c r="L5" s="155"/>
      <c r="M5" s="153">
        <v>8663</v>
      </c>
      <c r="N5" s="153">
        <f>+C5+G5+K5</f>
        <v>8143</v>
      </c>
      <c r="O5" s="157">
        <f>+(M5-N5)/N5</f>
        <v>6.3858528797740385E-2</v>
      </c>
    </row>
    <row r="6" spans="1:15" s="57" customFormat="1" ht="21.95" customHeight="1">
      <c r="A6" s="65" t="s">
        <v>44</v>
      </c>
      <c r="B6" s="158">
        <f>+M6-J6-F6</f>
        <v>73</v>
      </c>
      <c r="C6" s="159">
        <v>68</v>
      </c>
      <c r="D6" s="160">
        <f>+(B6-C6)/C6</f>
        <v>7.3529411764705885E-2</v>
      </c>
      <c r="E6" s="161"/>
      <c r="F6" s="158">
        <v>197</v>
      </c>
      <c r="G6" s="159">
        <v>97</v>
      </c>
      <c r="H6" s="160">
        <f>+(F6-G6)/G6</f>
        <v>1.0309278350515463</v>
      </c>
      <c r="I6" s="161"/>
      <c r="J6" s="162"/>
      <c r="K6" s="163"/>
      <c r="L6" s="161"/>
      <c r="M6" s="158">
        <v>270</v>
      </c>
      <c r="N6" s="159">
        <f t="shared" ref="M6:N18" si="0">+C6+G6+K6</f>
        <v>165</v>
      </c>
      <c r="O6" s="160">
        <f>+(M6-N6)/N6</f>
        <v>0.63636363636363635</v>
      </c>
    </row>
    <row r="7" spans="1:15" s="67" customFormat="1" ht="21.95" customHeight="1">
      <c r="A7" s="65" t="s">
        <v>33</v>
      </c>
      <c r="B7" s="158">
        <f>+M7-J7-F7</f>
        <v>-2168</v>
      </c>
      <c r="C7" s="159">
        <v>-2046</v>
      </c>
      <c r="D7" s="160">
        <f>+(B7-C7)/C7</f>
        <v>5.9628543499511244E-2</v>
      </c>
      <c r="E7" s="161"/>
      <c r="F7" s="158">
        <v>-629</v>
      </c>
      <c r="G7" s="159">
        <v>-477</v>
      </c>
      <c r="H7" s="160">
        <f>+(F7-G7)/G7</f>
        <v>0.31865828092243187</v>
      </c>
      <c r="I7" s="161"/>
      <c r="J7" s="162"/>
      <c r="K7" s="163"/>
      <c r="L7" s="161"/>
      <c r="M7" s="158">
        <v>-2797</v>
      </c>
      <c r="N7" s="159">
        <f t="shared" si="0"/>
        <v>-2523</v>
      </c>
      <c r="O7" s="160">
        <f>+(M7-N7)/N7</f>
        <v>0.1086008719778042</v>
      </c>
    </row>
    <row r="8" spans="1:15" s="69" customFormat="1" ht="15" customHeight="1">
      <c r="A8" s="68" t="s">
        <v>35</v>
      </c>
      <c r="B8" s="164">
        <f>+B7/B$5</f>
        <v>-0.28350987315287041</v>
      </c>
      <c r="C8" s="161">
        <f>C7/C5</f>
        <v>-0.27851892186223798</v>
      </c>
      <c r="D8" s="165"/>
      <c r="E8" s="166"/>
      <c r="F8" s="164">
        <f t="shared" ref="F8" si="1">+F7/F$5</f>
        <v>-0.61909448818897639</v>
      </c>
      <c r="G8" s="161">
        <f>G7/G5</f>
        <v>-0.59849435382685068</v>
      </c>
      <c r="H8" s="165"/>
      <c r="I8" s="166"/>
      <c r="J8" s="164"/>
      <c r="K8" s="161"/>
      <c r="L8" s="166"/>
      <c r="M8" s="164">
        <f>+M7/M$5</f>
        <v>-0.32286736696294588</v>
      </c>
      <c r="N8" s="161">
        <f>+N7/N$5</f>
        <v>-0.30983666953211347</v>
      </c>
      <c r="O8" s="165"/>
    </row>
    <row r="9" spans="1:15" s="71" customFormat="1" ht="21.95" customHeight="1">
      <c r="A9" s="70" t="s">
        <v>29</v>
      </c>
      <c r="B9" s="167">
        <f>+B5+B6+B7</f>
        <v>5552</v>
      </c>
      <c r="C9" s="167">
        <f>SUM(C5:C7)</f>
        <v>5368</v>
      </c>
      <c r="D9" s="154">
        <f>+(B9-C9)/C9</f>
        <v>3.4277198211624442E-2</v>
      </c>
      <c r="E9" s="155"/>
      <c r="F9" s="167">
        <f>+F5+F6+F7</f>
        <v>584</v>
      </c>
      <c r="G9" s="167">
        <f>SUM(G5:G7)</f>
        <v>417</v>
      </c>
      <c r="H9" s="154">
        <f>+(F9-G9)/G9</f>
        <v>0.40047961630695444</v>
      </c>
      <c r="I9" s="155"/>
      <c r="J9" s="167"/>
      <c r="K9" s="167"/>
      <c r="L9" s="155"/>
      <c r="M9" s="167">
        <f t="shared" si="0"/>
        <v>6136</v>
      </c>
      <c r="N9" s="167">
        <f t="shared" si="0"/>
        <v>5785</v>
      </c>
      <c r="O9" s="154">
        <f>+(M9-N9)/N9</f>
        <v>6.0674157303370786E-2</v>
      </c>
    </row>
    <row r="10" spans="1:15" s="73" customFormat="1" ht="15" customHeight="1">
      <c r="A10" s="72" t="s">
        <v>20</v>
      </c>
      <c r="B10" s="168">
        <f>+B9/B$5</f>
        <v>0.72603635412580092</v>
      </c>
      <c r="C10" s="155">
        <f>C9/C$5</f>
        <v>0.73073781649877489</v>
      </c>
      <c r="D10" s="169"/>
      <c r="E10" s="170"/>
      <c r="F10" s="168">
        <f t="shared" ref="F10" si="2">+F9/F$5</f>
        <v>0.57480314960629919</v>
      </c>
      <c r="G10" s="155">
        <f>G9/G$5</f>
        <v>0.52321204516938524</v>
      </c>
      <c r="H10" s="169"/>
      <c r="I10" s="170"/>
      <c r="J10" s="168"/>
      <c r="K10" s="155"/>
      <c r="L10" s="170"/>
      <c r="M10" s="168">
        <f>+M9/M$5</f>
        <v>0.70829966524298738</v>
      </c>
      <c r="N10" s="155">
        <f>+N9/N$5</f>
        <v>0.71042613287486189</v>
      </c>
      <c r="O10" s="169"/>
    </row>
    <row r="11" spans="1:15" s="67" customFormat="1" ht="21.95" customHeight="1">
      <c r="A11" s="65" t="s">
        <v>34</v>
      </c>
      <c r="B11" s="158">
        <f>+M11-J11-F11</f>
        <v>-1203</v>
      </c>
      <c r="C11" s="159">
        <v>-1138</v>
      </c>
      <c r="D11" s="160">
        <f>+(B11-C11)/C11</f>
        <v>5.7117750439367308E-2</v>
      </c>
      <c r="E11" s="161"/>
      <c r="F11" s="158">
        <v>-155</v>
      </c>
      <c r="G11" s="159">
        <v>-141</v>
      </c>
      <c r="H11" s="160">
        <f>+(F11-G11)/G11</f>
        <v>9.9290780141843976E-2</v>
      </c>
      <c r="I11" s="161"/>
      <c r="J11" s="162"/>
      <c r="K11" s="163"/>
      <c r="L11" s="161"/>
      <c r="M11" s="158">
        <v>-1358</v>
      </c>
      <c r="N11" s="159">
        <f t="shared" si="0"/>
        <v>-1279</v>
      </c>
      <c r="O11" s="160">
        <f>+(M11-N11)/N11</f>
        <v>6.1767005473025799E-2</v>
      </c>
    </row>
    <row r="12" spans="1:15" s="69" customFormat="1" ht="15" customHeight="1">
      <c r="A12" s="68" t="s">
        <v>35</v>
      </c>
      <c r="B12" s="164">
        <f>+B11/B$5</f>
        <v>-0.1573165947430365</v>
      </c>
      <c r="C12" s="161">
        <f>C11/C$5</f>
        <v>-0.15491423904165533</v>
      </c>
      <c r="D12" s="165"/>
      <c r="E12" s="166"/>
      <c r="F12" s="164">
        <f t="shared" ref="F12" si="3">+F11/F$5</f>
        <v>-0.15255905511811024</v>
      </c>
      <c r="G12" s="161">
        <f>G11/G$5</f>
        <v>-0.17691342534504392</v>
      </c>
      <c r="H12" s="165"/>
      <c r="I12" s="166"/>
      <c r="J12" s="164"/>
      <c r="K12" s="161"/>
      <c r="L12" s="166"/>
      <c r="M12" s="164">
        <f>+M11/M$5</f>
        <v>-0.15675862865058293</v>
      </c>
      <c r="N12" s="161">
        <f>+N11/N$5</f>
        <v>-0.15706741986982684</v>
      </c>
      <c r="O12" s="165"/>
    </row>
    <row r="13" spans="1:15" s="67" customFormat="1" ht="21.95" customHeight="1">
      <c r="A13" s="65" t="s">
        <v>36</v>
      </c>
      <c r="B13" s="158">
        <f>+M13-J13-F13</f>
        <v>-2338</v>
      </c>
      <c r="C13" s="159">
        <v>-2215</v>
      </c>
      <c r="D13" s="160">
        <f>+(B13-C13)/C13</f>
        <v>5.5530474040632057E-2</v>
      </c>
      <c r="E13" s="161"/>
      <c r="F13" s="158">
        <v>-230</v>
      </c>
      <c r="G13" s="159">
        <v>-182</v>
      </c>
      <c r="H13" s="160">
        <f>+(F13-G13)/G13</f>
        <v>0.26373626373626374</v>
      </c>
      <c r="I13" s="161"/>
      <c r="J13" s="162"/>
      <c r="K13" s="163"/>
      <c r="L13" s="161"/>
      <c r="M13" s="158">
        <v>-2568</v>
      </c>
      <c r="N13" s="159">
        <f t="shared" si="0"/>
        <v>-2397</v>
      </c>
      <c r="O13" s="160">
        <f>+(M13-N13)/N13</f>
        <v>7.1339173967459327E-2</v>
      </c>
    </row>
    <row r="14" spans="1:15" s="69" customFormat="1" ht="15" customHeight="1">
      <c r="A14" s="68" t="s">
        <v>35</v>
      </c>
      <c r="B14" s="164">
        <f>+B13/B$5</f>
        <v>-0.30574081339087222</v>
      </c>
      <c r="C14" s="161">
        <f>C13/C$5</f>
        <v>-0.30152463925946094</v>
      </c>
      <c r="D14" s="165"/>
      <c r="E14" s="166"/>
      <c r="F14" s="164">
        <f t="shared" ref="F14" si="4">+F13/F$5</f>
        <v>-0.2263779527559055</v>
      </c>
      <c r="G14" s="161">
        <f>G13/G$5</f>
        <v>-0.22835633626097868</v>
      </c>
      <c r="H14" s="165"/>
      <c r="I14" s="166"/>
      <c r="J14" s="164"/>
      <c r="K14" s="161"/>
      <c r="L14" s="166"/>
      <c r="M14" s="164">
        <f>+M13/M$5</f>
        <v>-0.29643310631420988</v>
      </c>
      <c r="N14" s="161">
        <f>+N13/N$5</f>
        <v>-0.29436325678496866</v>
      </c>
      <c r="O14" s="165"/>
    </row>
    <row r="15" spans="1:15" s="67" customFormat="1" ht="21.95" customHeight="1">
      <c r="A15" s="65" t="s">
        <v>37</v>
      </c>
      <c r="B15" s="158">
        <f>+M15-J15-F15</f>
        <v>53</v>
      </c>
      <c r="C15" s="159">
        <v>3</v>
      </c>
      <c r="D15" s="160"/>
      <c r="E15" s="161"/>
      <c r="F15" s="158">
        <v>5</v>
      </c>
      <c r="G15" s="159">
        <v>-1</v>
      </c>
      <c r="H15" s="160"/>
      <c r="I15" s="161"/>
      <c r="J15" s="158">
        <v>10</v>
      </c>
      <c r="K15" s="159">
        <v>-25</v>
      </c>
      <c r="L15" s="161"/>
      <c r="M15" s="158">
        <v>68</v>
      </c>
      <c r="N15" s="159">
        <f t="shared" si="0"/>
        <v>-23</v>
      </c>
      <c r="O15" s="160"/>
    </row>
    <row r="16" spans="1:15" s="67" customFormat="1" ht="20.25" customHeight="1">
      <c r="A16" s="65" t="s">
        <v>43</v>
      </c>
      <c r="B16" s="158">
        <f>+M16-J16-F16</f>
        <v>52</v>
      </c>
      <c r="C16" s="159">
        <v>28</v>
      </c>
      <c r="D16" s="160"/>
      <c r="E16" s="161"/>
      <c r="F16" s="158">
        <v>-1</v>
      </c>
      <c r="G16" s="159">
        <v>2</v>
      </c>
      <c r="H16" s="160"/>
      <c r="I16" s="161"/>
      <c r="J16" s="162"/>
      <c r="K16" s="163"/>
      <c r="L16" s="161"/>
      <c r="M16" s="158">
        <v>51</v>
      </c>
      <c r="N16" s="159">
        <f t="shared" si="0"/>
        <v>30</v>
      </c>
      <c r="O16" s="160"/>
    </row>
    <row r="17" spans="1:18" s="67" customFormat="1" ht="18" customHeight="1">
      <c r="A17" s="65" t="s">
        <v>38</v>
      </c>
      <c r="B17" s="158">
        <f>+M17-J17-F17</f>
        <v>-30</v>
      </c>
      <c r="C17" s="159">
        <v>-23</v>
      </c>
      <c r="D17" s="160"/>
      <c r="E17" s="161"/>
      <c r="F17" s="158">
        <v>0</v>
      </c>
      <c r="G17" s="159">
        <v>0</v>
      </c>
      <c r="H17" s="160"/>
      <c r="I17" s="161"/>
      <c r="J17" s="162"/>
      <c r="K17" s="163"/>
      <c r="L17" s="161"/>
      <c r="M17" s="158">
        <v>-30</v>
      </c>
      <c r="N17" s="159">
        <f t="shared" si="0"/>
        <v>-23</v>
      </c>
      <c r="O17" s="160"/>
    </row>
    <row r="18" spans="1:18" s="75" customFormat="1" ht="21.95" customHeight="1">
      <c r="A18" s="74" t="s">
        <v>21</v>
      </c>
      <c r="B18" s="156">
        <f>+B9+B11+B13+B15+B16+B17</f>
        <v>2086</v>
      </c>
      <c r="C18" s="156">
        <f>C9+C11+C13+C15+C16+C17</f>
        <v>2023</v>
      </c>
      <c r="D18" s="154">
        <f>+(B18-C18)/C18</f>
        <v>3.1141868512110725E-2</v>
      </c>
      <c r="E18" s="155"/>
      <c r="F18" s="156">
        <f>+F9+F11+F13+F15+F16+F17</f>
        <v>203</v>
      </c>
      <c r="G18" s="156">
        <f>G9+G11+G13+G15+G16+G17</f>
        <v>95</v>
      </c>
      <c r="H18" s="154">
        <f>+(F18-G18)/G18</f>
        <v>1.1368421052631579</v>
      </c>
      <c r="I18" s="155"/>
      <c r="J18" s="156">
        <f>+J9+J11+J13+J15+J16+J17</f>
        <v>10</v>
      </c>
      <c r="K18" s="156">
        <f>+K9+K11+K13+K15+K16+K17</f>
        <v>-25</v>
      </c>
      <c r="L18" s="155"/>
      <c r="M18" s="156">
        <f>+M9+M11+M13+M15+M16+M17</f>
        <v>2299</v>
      </c>
      <c r="N18" s="156">
        <f t="shared" si="0"/>
        <v>2093</v>
      </c>
      <c r="O18" s="171">
        <f>+(M18-N18)/N18</f>
        <v>9.842331581462016E-2</v>
      </c>
    </row>
    <row r="19" spans="1:18" s="77" customFormat="1" ht="23.25" customHeight="1">
      <c r="A19" s="76" t="s">
        <v>20</v>
      </c>
      <c r="B19" s="172">
        <f>+B18/B$5</f>
        <v>0.27278671374395186</v>
      </c>
      <c r="C19" s="173">
        <f>C18/C$5</f>
        <v>0.27538796624013068</v>
      </c>
      <c r="D19" s="169"/>
      <c r="E19" s="170"/>
      <c r="F19" s="172">
        <f t="shared" ref="F19" si="5">+F18/F$5</f>
        <v>0.19980314960629922</v>
      </c>
      <c r="G19" s="173">
        <f>G18/G5</f>
        <v>0.1191969887076537</v>
      </c>
      <c r="H19" s="169"/>
      <c r="I19" s="170"/>
      <c r="J19" s="172"/>
      <c r="K19" s="173"/>
      <c r="L19" s="170"/>
      <c r="M19" s="172">
        <f>+M18/M$5</f>
        <v>0.26538150756089113</v>
      </c>
      <c r="N19" s="173">
        <f>+N18/N$5</f>
        <v>0.2570305784109051</v>
      </c>
      <c r="O19" s="169"/>
    </row>
    <row r="20" spans="1:18" s="81" customFormat="1" ht="8.1" customHeight="1">
      <c r="A20" s="78"/>
      <c r="B20" s="79"/>
      <c r="C20" s="79"/>
      <c r="D20" s="80"/>
      <c r="E20" s="79"/>
      <c r="F20" s="79"/>
      <c r="G20" s="79"/>
      <c r="H20" s="80"/>
      <c r="I20" s="79"/>
      <c r="J20" s="79"/>
      <c r="K20" s="79"/>
      <c r="L20" s="79"/>
      <c r="M20" s="79"/>
      <c r="N20" s="79"/>
      <c r="O20" s="80"/>
    </row>
    <row r="21" spans="1:18" s="67" customFormat="1" ht="21.75" customHeight="1">
      <c r="A21" s="82"/>
      <c r="B21" s="83"/>
      <c r="C21" s="84"/>
      <c r="D21" s="85"/>
      <c r="E21" s="84"/>
      <c r="F21" s="83"/>
      <c r="G21" s="303" t="s">
        <v>39</v>
      </c>
      <c r="H21" s="296"/>
      <c r="I21" s="296"/>
      <c r="J21" s="296"/>
      <c r="K21" s="296"/>
      <c r="L21" s="86"/>
      <c r="M21" s="143">
        <f>-113+53</f>
        <v>-60</v>
      </c>
      <c r="N21" s="87">
        <v>-74</v>
      </c>
      <c r="O21" s="88"/>
    </row>
    <row r="22" spans="1:18" s="67" customFormat="1" ht="21.95" customHeight="1">
      <c r="A22" s="82"/>
      <c r="B22" s="83"/>
      <c r="C22" s="84"/>
      <c r="D22" s="85"/>
      <c r="E22" s="84"/>
      <c r="F22" s="83"/>
      <c r="G22" s="303" t="s">
        <v>40</v>
      </c>
      <c r="H22" s="296"/>
      <c r="I22" s="296"/>
      <c r="J22" s="296"/>
      <c r="K22" s="296"/>
      <c r="L22" s="86"/>
      <c r="M22" s="143">
        <v>-543</v>
      </c>
      <c r="N22" s="87">
        <v>-467</v>
      </c>
      <c r="O22" s="88"/>
      <c r="Q22" s="178"/>
      <c r="R22" s="178"/>
    </row>
    <row r="23" spans="1:18" s="67" customFormat="1" ht="18.75" customHeight="1">
      <c r="A23" s="89"/>
      <c r="B23" s="90"/>
      <c r="C23" s="84"/>
      <c r="D23" s="85"/>
      <c r="E23" s="84"/>
      <c r="F23" s="90"/>
      <c r="G23" s="300" t="s">
        <v>32</v>
      </c>
      <c r="H23" s="300"/>
      <c r="I23" s="300"/>
      <c r="J23" s="300"/>
      <c r="K23" s="300"/>
      <c r="L23" s="86"/>
      <c r="M23" s="91">
        <f>-M22/(M18-M16-M17+M21)</f>
        <v>0.24481514878268709</v>
      </c>
      <c r="N23" s="92">
        <f>-N22/(N18-N16-N17+N21)</f>
        <v>0.23210735586481113</v>
      </c>
      <c r="O23" s="88"/>
      <c r="Q23" s="177"/>
      <c r="R23" s="177"/>
    </row>
    <row r="24" spans="1:18" s="75" customFormat="1" ht="21.95" customHeight="1">
      <c r="A24" s="83"/>
      <c r="B24" s="66"/>
      <c r="C24" s="83"/>
      <c r="D24" s="93"/>
      <c r="E24" s="83"/>
      <c r="F24" s="83"/>
      <c r="G24" s="299" t="s">
        <v>50</v>
      </c>
      <c r="H24" s="299"/>
      <c r="I24" s="299"/>
      <c r="J24" s="299"/>
      <c r="K24" s="299"/>
      <c r="L24" s="94"/>
      <c r="M24" s="63">
        <f>+M18+M21+M22</f>
        <v>1696</v>
      </c>
      <c r="N24" s="63">
        <f>+N18+N21+N22</f>
        <v>1552</v>
      </c>
      <c r="O24" s="40">
        <f>+(M24-N24)/N24</f>
        <v>9.2783505154639179E-2</v>
      </c>
    </row>
    <row r="25" spans="1:18" s="75" customFormat="1" ht="15" customHeight="1">
      <c r="A25" s="95"/>
      <c r="B25" s="83"/>
      <c r="C25" s="83"/>
      <c r="D25" s="93"/>
      <c r="E25" s="83"/>
      <c r="F25" s="83"/>
      <c r="G25" s="301" t="s">
        <v>20</v>
      </c>
      <c r="H25" s="301"/>
      <c r="I25" s="301"/>
      <c r="J25" s="296"/>
      <c r="K25" s="296"/>
      <c r="L25" s="94"/>
      <c r="M25" s="96">
        <f t="shared" ref="M25" si="6">+M24/M$5</f>
        <v>0.19577513563430682</v>
      </c>
      <c r="N25" s="41">
        <f>+N24/$N$5</f>
        <v>0.19059314748864056</v>
      </c>
      <c r="O25" s="97"/>
    </row>
    <row r="26" spans="1:18" s="75" customFormat="1" ht="21.95" customHeight="1">
      <c r="A26" s="144"/>
      <c r="B26" s="145"/>
      <c r="C26" s="145"/>
      <c r="D26" s="146"/>
      <c r="E26" s="145"/>
      <c r="F26" s="145"/>
      <c r="G26" s="299" t="s">
        <v>51</v>
      </c>
      <c r="H26" s="299"/>
      <c r="I26" s="299"/>
      <c r="J26" s="296"/>
      <c r="K26" s="296"/>
      <c r="L26" s="94"/>
      <c r="M26" s="292">
        <v>0</v>
      </c>
      <c r="N26" s="63">
        <v>128</v>
      </c>
      <c r="O26" s="40"/>
    </row>
    <row r="27" spans="1:18" s="148" customFormat="1" ht="8.1" customHeight="1">
      <c r="A27" s="95"/>
      <c r="B27" s="83"/>
      <c r="C27" s="83"/>
      <c r="D27" s="93"/>
      <c r="E27" s="83"/>
      <c r="F27" s="83"/>
      <c r="G27" s="233"/>
      <c r="H27" s="233"/>
      <c r="I27" s="233"/>
      <c r="J27" s="234"/>
      <c r="K27" s="83"/>
      <c r="L27" s="147"/>
      <c r="M27" s="41"/>
      <c r="N27" s="41"/>
      <c r="O27" s="93"/>
    </row>
    <row r="28" spans="1:18" s="75" customFormat="1" ht="21.95" customHeight="1">
      <c r="A28" s="144"/>
      <c r="B28" s="145"/>
      <c r="C28" s="145"/>
      <c r="D28" s="146"/>
      <c r="E28" s="145"/>
      <c r="F28" s="145"/>
      <c r="G28" s="299" t="s">
        <v>15</v>
      </c>
      <c r="H28" s="299"/>
      <c r="I28" s="299"/>
      <c r="J28" s="296"/>
      <c r="K28" s="296"/>
      <c r="L28" s="94"/>
      <c r="M28" s="63">
        <f>+M24+M26</f>
        <v>1696</v>
      </c>
      <c r="N28" s="235">
        <f>+N24+N26</f>
        <v>1680</v>
      </c>
      <c r="O28" s="40">
        <f>+(M28-N28)/N28</f>
        <v>9.5238095238095247E-3</v>
      </c>
    </row>
    <row r="29" spans="1:18" s="98" customFormat="1" ht="8.1" customHeight="1">
      <c r="A29" s="95"/>
      <c r="B29" s="83"/>
      <c r="C29" s="83"/>
      <c r="D29" s="93"/>
      <c r="E29" s="83"/>
      <c r="F29" s="83"/>
      <c r="G29" s="293"/>
      <c r="H29" s="294"/>
      <c r="I29" s="294"/>
      <c r="J29" s="294"/>
      <c r="K29" s="83"/>
      <c r="L29" s="149"/>
      <c r="M29" s="41"/>
      <c r="N29" s="83"/>
      <c r="O29" s="150"/>
    </row>
    <row r="30" spans="1:18" s="64" customFormat="1" ht="28.5" customHeight="1">
      <c r="A30" s="102"/>
      <c r="B30" s="102"/>
      <c r="C30" s="102"/>
      <c r="D30" s="103"/>
      <c r="E30" s="102"/>
      <c r="F30" s="102"/>
      <c r="G30" s="295" t="s">
        <v>41</v>
      </c>
      <c r="H30" s="296"/>
      <c r="I30" s="296"/>
      <c r="J30" s="296"/>
      <c r="K30" s="296"/>
      <c r="L30" s="99"/>
      <c r="M30" s="100">
        <v>1.35</v>
      </c>
      <c r="N30" s="151">
        <v>1.31</v>
      </c>
      <c r="O30" s="101">
        <f>+(M30-N30)/N30</f>
        <v>3.0534351145038195E-2</v>
      </c>
    </row>
    <row r="31" spans="1:18" s="98" customFormat="1" ht="11.25" customHeight="1">
      <c r="A31" s="104"/>
      <c r="B31" s="104"/>
      <c r="C31" s="104"/>
      <c r="D31" s="105"/>
      <c r="E31" s="104"/>
      <c r="F31" s="104"/>
      <c r="G31" s="104"/>
      <c r="H31" s="105"/>
      <c r="I31" s="104"/>
      <c r="J31" s="104"/>
      <c r="K31" s="104"/>
      <c r="L31" s="104"/>
      <c r="M31" s="152"/>
      <c r="N31" s="104"/>
      <c r="O31" s="105"/>
    </row>
    <row r="32" spans="1:18" s="98" customFormat="1" ht="11.25" customHeight="1">
      <c r="A32" s="104"/>
      <c r="B32" s="104"/>
      <c r="C32" s="104"/>
      <c r="D32" s="105"/>
      <c r="E32" s="104"/>
      <c r="F32" s="104"/>
      <c r="G32" s="104"/>
      <c r="H32" s="105"/>
      <c r="I32" s="104"/>
      <c r="J32" s="104"/>
      <c r="K32" s="104"/>
      <c r="L32" s="104"/>
      <c r="M32" s="176"/>
      <c r="N32" s="176"/>
      <c r="O32" s="105"/>
    </row>
    <row r="33" spans="1:25" s="106" customFormat="1" ht="15" customHeight="1">
      <c r="A33" s="297" t="s">
        <v>45</v>
      </c>
      <c r="B33" s="297"/>
      <c r="C33" s="297"/>
      <c r="D33" s="297"/>
      <c r="E33" s="297"/>
      <c r="F33" s="297"/>
      <c r="G33" s="297"/>
      <c r="H33" s="297"/>
      <c r="I33" s="297"/>
      <c r="J33" s="297"/>
      <c r="K33" s="297"/>
      <c r="L33" s="297"/>
      <c r="M33" s="297"/>
      <c r="N33" s="297"/>
      <c r="O33" s="297"/>
      <c r="P33" s="43"/>
      <c r="Q33" s="43"/>
      <c r="R33" s="43"/>
      <c r="S33" s="43"/>
      <c r="T33" s="43"/>
      <c r="U33" s="43"/>
      <c r="V33" s="43"/>
      <c r="W33" s="43"/>
      <c r="X33" s="43"/>
      <c r="Y33" s="43"/>
    </row>
    <row r="34" spans="1:25" s="106" customFormat="1" ht="15" customHeight="1">
      <c r="A34" s="297" t="s">
        <v>118</v>
      </c>
      <c r="B34" s="297"/>
      <c r="C34" s="297"/>
      <c r="D34" s="297"/>
      <c r="E34" s="297"/>
      <c r="F34" s="297"/>
      <c r="G34" s="297"/>
      <c r="H34" s="297"/>
      <c r="I34" s="297"/>
      <c r="J34" s="297"/>
      <c r="K34" s="297"/>
      <c r="L34" s="297"/>
      <c r="M34" s="297"/>
      <c r="N34" s="297"/>
      <c r="O34" s="297"/>
      <c r="P34" s="43"/>
      <c r="Q34" s="43"/>
      <c r="R34" s="43"/>
      <c r="S34" s="43"/>
      <c r="T34" s="43"/>
      <c r="U34" s="43"/>
      <c r="V34" s="43"/>
      <c r="W34" s="43"/>
      <c r="X34" s="43"/>
      <c r="Y34" s="43"/>
    </row>
    <row r="35" spans="1:25" s="107" customFormat="1" ht="15" customHeight="1">
      <c r="A35" s="297" t="s">
        <v>112</v>
      </c>
      <c r="B35" s="297"/>
      <c r="C35" s="297"/>
      <c r="D35" s="297"/>
      <c r="E35" s="297"/>
      <c r="F35" s="297"/>
      <c r="G35" s="297"/>
      <c r="H35" s="297"/>
      <c r="I35" s="297"/>
      <c r="J35" s="297"/>
      <c r="K35" s="297"/>
      <c r="L35" s="297"/>
      <c r="M35" s="297"/>
      <c r="N35" s="297"/>
      <c r="O35" s="297"/>
      <c r="P35" s="117"/>
      <c r="Q35" s="117"/>
      <c r="R35" s="117"/>
      <c r="S35" s="117"/>
      <c r="T35" s="117"/>
      <c r="U35" s="117"/>
      <c r="V35" s="117"/>
      <c r="W35" s="117"/>
      <c r="X35" s="117"/>
      <c r="Y35" s="117"/>
    </row>
    <row r="36" spans="1:25" s="106" customFormat="1">
      <c r="A36" s="297"/>
      <c r="B36" s="297"/>
      <c r="C36" s="297"/>
      <c r="D36" s="297"/>
      <c r="E36" s="297"/>
      <c r="F36" s="297"/>
      <c r="G36" s="297"/>
      <c r="H36" s="297"/>
      <c r="I36" s="297"/>
      <c r="J36" s="297"/>
      <c r="K36" s="297"/>
      <c r="L36" s="297"/>
      <c r="M36" s="297"/>
      <c r="N36" s="297"/>
      <c r="O36" s="297"/>
    </row>
    <row r="37" spans="1:25" s="106" customFormat="1">
      <c r="A37" s="108"/>
      <c r="B37" s="104"/>
      <c r="C37" s="104"/>
      <c r="D37" s="105"/>
      <c r="E37" s="104"/>
      <c r="F37" s="104"/>
      <c r="G37" s="104"/>
      <c r="H37" s="105"/>
      <c r="I37" s="104"/>
      <c r="J37" s="104"/>
      <c r="K37" s="104"/>
      <c r="L37" s="104"/>
      <c r="M37" s="104"/>
      <c r="N37" s="104"/>
      <c r="O37" s="105"/>
    </row>
    <row r="38" spans="1:25" s="106" customFormat="1">
      <c r="A38" s="108"/>
      <c r="B38" s="104"/>
      <c r="C38" s="104"/>
      <c r="D38" s="105"/>
      <c r="E38" s="104"/>
      <c r="F38" s="104"/>
      <c r="G38" s="104"/>
      <c r="H38" s="105"/>
      <c r="I38" s="104"/>
      <c r="J38" s="104"/>
      <c r="K38" s="104"/>
      <c r="L38" s="104"/>
      <c r="M38" s="152"/>
      <c r="N38" s="152"/>
      <c r="O38" s="105"/>
    </row>
    <row r="39" spans="1:25">
      <c r="A39" s="109"/>
      <c r="B39" s="104"/>
      <c r="C39" s="104"/>
      <c r="D39" s="105"/>
      <c r="E39" s="104"/>
      <c r="F39" s="104"/>
      <c r="G39" s="104"/>
      <c r="H39" s="105"/>
      <c r="I39" s="104"/>
      <c r="J39" s="104"/>
      <c r="K39" s="104"/>
      <c r="L39" s="104"/>
      <c r="M39" s="174"/>
      <c r="N39" s="174"/>
      <c r="O39" s="105"/>
    </row>
    <row r="40" spans="1:25" ht="17.100000000000001" customHeight="1">
      <c r="A40" s="111"/>
      <c r="B40" s="102"/>
      <c r="C40" s="102"/>
      <c r="D40" s="103"/>
      <c r="E40" s="102"/>
      <c r="F40" s="102"/>
      <c r="G40" s="102"/>
      <c r="H40" s="103"/>
      <c r="I40" s="102"/>
      <c r="J40" s="102"/>
      <c r="K40" s="102"/>
      <c r="L40" s="102"/>
      <c r="M40" s="175"/>
      <c r="N40" s="175"/>
      <c r="O40" s="112"/>
    </row>
    <row r="41" spans="1:25" ht="12.75" customHeight="1"/>
  </sheetData>
  <mergeCells count="18">
    <mergeCell ref="G22:K22"/>
    <mergeCell ref="G28:K28"/>
    <mergeCell ref="G29:J29"/>
    <mergeCell ref="G30:K30"/>
    <mergeCell ref="A36:O36"/>
    <mergeCell ref="A35:O35"/>
    <mergeCell ref="A1:O1"/>
    <mergeCell ref="G26:K26"/>
    <mergeCell ref="A33:O33"/>
    <mergeCell ref="A34:O34"/>
    <mergeCell ref="G23:K23"/>
    <mergeCell ref="G24:K24"/>
    <mergeCell ref="G25:K25"/>
    <mergeCell ref="B3:D3"/>
    <mergeCell ref="F3:H3"/>
    <mergeCell ref="J3:K3"/>
    <mergeCell ref="M3:O3"/>
    <mergeCell ref="G21:K21"/>
  </mergeCells>
  <pageMargins left="0.15748031496062992" right="0.27559055118110237" top="0.15748031496062992" bottom="0.15748031496062992" header="0.23622047244094491" footer="0.19685039370078741"/>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showGridLines="0" zoomScale="80" zoomScaleNormal="80" zoomScaleSheetLayoutView="85" zoomScalePageLayoutView="70" workbookViewId="0">
      <selection activeCell="B40" sqref="B40"/>
    </sheetView>
  </sheetViews>
  <sheetFormatPr baseColWidth="10" defaultColWidth="9.140625" defaultRowHeight="12.75"/>
  <cols>
    <col min="1" max="1" width="50.7109375" style="113" customWidth="1"/>
    <col min="2" max="3" width="12.7109375" style="113" customWidth="1"/>
    <col min="4" max="4" width="12.7109375" style="114" customWidth="1"/>
    <col min="5" max="5" width="1.7109375" style="115" customWidth="1"/>
    <col min="6" max="7" width="12.7109375" style="113" customWidth="1"/>
    <col min="8" max="8" width="12.7109375" style="116" customWidth="1"/>
    <col min="9" max="9" width="1.7109375" style="115" customWidth="1"/>
    <col min="10" max="11" width="12.7109375" style="113" customWidth="1"/>
    <col min="12" max="12" width="1.7109375" style="115" customWidth="1"/>
    <col min="13" max="14" width="12.7109375" style="113" customWidth="1"/>
    <col min="15" max="15" width="12.7109375" style="116" customWidth="1"/>
    <col min="16" max="16384" width="9.140625" style="110"/>
  </cols>
  <sheetData>
    <row r="1" spans="1:15" s="49" customFormat="1" ht="36.950000000000003" customHeight="1">
      <c r="A1" s="298" t="s">
        <v>139</v>
      </c>
      <c r="B1" s="298"/>
      <c r="C1" s="298"/>
      <c r="D1" s="298"/>
      <c r="E1" s="298"/>
      <c r="F1" s="298"/>
      <c r="G1" s="298"/>
      <c r="H1" s="298"/>
      <c r="I1" s="298"/>
      <c r="J1" s="298"/>
      <c r="K1" s="298"/>
      <c r="L1" s="298"/>
      <c r="M1" s="298"/>
      <c r="N1" s="298"/>
      <c r="O1" s="298"/>
    </row>
    <row r="2" spans="1:15" s="50" customFormat="1" ht="11.1" customHeight="1">
      <c r="B2" s="51"/>
      <c r="C2" s="51"/>
      <c r="D2" s="52"/>
      <c r="E2" s="51"/>
      <c r="F2" s="51"/>
      <c r="G2" s="51"/>
      <c r="H2" s="53"/>
      <c r="I2" s="51"/>
      <c r="J2" s="51"/>
      <c r="K2" s="51"/>
      <c r="L2" s="51"/>
      <c r="M2" s="51"/>
      <c r="N2" s="51"/>
      <c r="O2" s="54"/>
    </row>
    <row r="3" spans="1:15" s="57" customFormat="1" ht="25.5" customHeight="1">
      <c r="A3" s="55" t="s">
        <v>114</v>
      </c>
      <c r="B3" s="302" t="s">
        <v>18</v>
      </c>
      <c r="C3" s="302"/>
      <c r="D3" s="302"/>
      <c r="E3" s="56"/>
      <c r="F3" s="302" t="s">
        <v>19</v>
      </c>
      <c r="G3" s="302"/>
      <c r="H3" s="302"/>
      <c r="I3" s="56"/>
      <c r="J3" s="302" t="s">
        <v>27</v>
      </c>
      <c r="K3" s="302"/>
      <c r="L3" s="56"/>
      <c r="M3" s="302" t="s">
        <v>28</v>
      </c>
      <c r="N3" s="302"/>
      <c r="O3" s="302"/>
    </row>
    <row r="4" spans="1:15" s="62" customFormat="1" ht="25.5" customHeight="1">
      <c r="A4" s="58" t="s">
        <v>22</v>
      </c>
      <c r="B4" s="59" t="s">
        <v>102</v>
      </c>
      <c r="C4" s="60" t="s">
        <v>103</v>
      </c>
      <c r="D4" s="61" t="s">
        <v>24</v>
      </c>
      <c r="E4" s="56"/>
      <c r="F4" s="59" t="s">
        <v>102</v>
      </c>
      <c r="G4" s="60" t="s">
        <v>103</v>
      </c>
      <c r="H4" s="61" t="s">
        <v>24</v>
      </c>
      <c r="I4" s="56"/>
      <c r="J4" s="59" t="s">
        <v>102</v>
      </c>
      <c r="K4" s="60" t="s">
        <v>103</v>
      </c>
      <c r="L4" s="56"/>
      <c r="M4" s="59" t="s">
        <v>102</v>
      </c>
      <c r="N4" s="60" t="s">
        <v>103</v>
      </c>
      <c r="O4" s="61" t="s">
        <v>24</v>
      </c>
    </row>
    <row r="5" spans="1:15" s="64" customFormat="1" ht="21.95" customHeight="1">
      <c r="A5" s="63" t="s">
        <v>0</v>
      </c>
      <c r="B5" s="153">
        <f>+M5-J5-F5</f>
        <v>15511</v>
      </c>
      <c r="C5" s="235">
        <v>14504</v>
      </c>
      <c r="D5" s="154">
        <f>+(B5-C5)/C5</f>
        <v>6.9429123000551568E-2</v>
      </c>
      <c r="E5" s="155"/>
      <c r="F5" s="153">
        <v>1800</v>
      </c>
      <c r="G5" s="235">
        <v>1422</v>
      </c>
      <c r="H5" s="154">
        <f>+(F5-G5)/G5</f>
        <v>0.26582278481012656</v>
      </c>
      <c r="I5" s="155"/>
      <c r="J5" s="156"/>
      <c r="K5" s="156"/>
      <c r="L5" s="155"/>
      <c r="M5" s="153">
        <v>17311</v>
      </c>
      <c r="N5" s="153">
        <f>+C5+G5+K5</f>
        <v>15926</v>
      </c>
      <c r="O5" s="157">
        <f>+(M5-N5)/N5</f>
        <v>8.6964711792038171E-2</v>
      </c>
    </row>
    <row r="6" spans="1:15" s="57" customFormat="1" ht="21.95" customHeight="1">
      <c r="A6" s="65" t="s">
        <v>44</v>
      </c>
      <c r="B6" s="158">
        <f>+M6-J6-F6</f>
        <v>149</v>
      </c>
      <c r="C6" s="236">
        <v>122</v>
      </c>
      <c r="D6" s="160">
        <f>+(B6-C6)/C6</f>
        <v>0.22131147540983606</v>
      </c>
      <c r="E6" s="161"/>
      <c r="F6" s="158">
        <v>370</v>
      </c>
      <c r="G6" s="236">
        <v>188</v>
      </c>
      <c r="H6" s="160">
        <f>+(F6-G6)/G6</f>
        <v>0.96808510638297873</v>
      </c>
      <c r="I6" s="161"/>
      <c r="J6" s="162"/>
      <c r="K6" s="163"/>
      <c r="L6" s="161"/>
      <c r="M6" s="158">
        <v>519</v>
      </c>
      <c r="N6" s="159">
        <f t="shared" ref="N6:N17" si="0">+C6+G6+K6</f>
        <v>310</v>
      </c>
      <c r="O6" s="160">
        <f>+(M6-N6)/N6</f>
        <v>0.67419354838709677</v>
      </c>
    </row>
    <row r="7" spans="1:15" s="67" customFormat="1" ht="21.95" customHeight="1">
      <c r="A7" s="65" t="s">
        <v>33</v>
      </c>
      <c r="B7" s="158">
        <f>+M7-J7-F7</f>
        <v>-4363</v>
      </c>
      <c r="C7" s="236">
        <v>-4143</v>
      </c>
      <c r="D7" s="160">
        <f>+(B7-C7)/C7</f>
        <v>5.3101617185614292E-2</v>
      </c>
      <c r="E7" s="161"/>
      <c r="F7" s="158">
        <v>-1131</v>
      </c>
      <c r="G7" s="236">
        <v>-827</v>
      </c>
      <c r="H7" s="160">
        <f>+(F7-G7)/G7</f>
        <v>0.36759371221281739</v>
      </c>
      <c r="I7" s="161"/>
      <c r="J7" s="162"/>
      <c r="K7" s="163"/>
      <c r="L7" s="161"/>
      <c r="M7" s="158">
        <v>-5494</v>
      </c>
      <c r="N7" s="159">
        <f t="shared" si="0"/>
        <v>-4970</v>
      </c>
      <c r="O7" s="160">
        <f>+(M7-N7)/N7</f>
        <v>0.10543259557344065</v>
      </c>
    </row>
    <row r="8" spans="1:15" s="69" customFormat="1" ht="15" customHeight="1">
      <c r="A8" s="68" t="s">
        <v>35</v>
      </c>
      <c r="B8" s="164">
        <f>+B7/B$5</f>
        <v>-0.28128424988717682</v>
      </c>
      <c r="C8" s="237">
        <f>C7/C5</f>
        <v>-0.28564533921676777</v>
      </c>
      <c r="D8" s="165"/>
      <c r="E8" s="166"/>
      <c r="F8" s="164">
        <f t="shared" ref="F8" si="1">+F7/F$5</f>
        <v>-0.6283333333333333</v>
      </c>
      <c r="G8" s="237">
        <f>G7/G5</f>
        <v>-0.58157524613220812</v>
      </c>
      <c r="H8" s="165"/>
      <c r="I8" s="166"/>
      <c r="J8" s="164"/>
      <c r="K8" s="161"/>
      <c r="L8" s="166"/>
      <c r="M8" s="164">
        <f>+M7/M$5</f>
        <v>-0.31737045809023162</v>
      </c>
      <c r="N8" s="161">
        <f>+N7/N$5</f>
        <v>-0.31206831596132112</v>
      </c>
      <c r="O8" s="165"/>
    </row>
    <row r="9" spans="1:15" s="71" customFormat="1" ht="21.95" customHeight="1">
      <c r="A9" s="70" t="s">
        <v>29</v>
      </c>
      <c r="B9" s="167">
        <f>+B5+B6+B7</f>
        <v>11297</v>
      </c>
      <c r="C9" s="238">
        <f>SUM(C5:C7)</f>
        <v>10483</v>
      </c>
      <c r="D9" s="154">
        <f>+(B9-C9)/C9</f>
        <v>7.7649527806925495E-2</v>
      </c>
      <c r="E9" s="155"/>
      <c r="F9" s="167">
        <f>+F5+F6+F7</f>
        <v>1039</v>
      </c>
      <c r="G9" s="238">
        <f>SUM(G5:G7)</f>
        <v>783</v>
      </c>
      <c r="H9" s="154">
        <f>+(F9-G9)/G9</f>
        <v>0.3269476372924649</v>
      </c>
      <c r="I9" s="155"/>
      <c r="J9" s="167"/>
      <c r="K9" s="167"/>
      <c r="L9" s="155"/>
      <c r="M9" s="167">
        <f t="shared" ref="M9" si="2">+B9+F9+J9</f>
        <v>12336</v>
      </c>
      <c r="N9" s="167">
        <f t="shared" si="0"/>
        <v>11266</v>
      </c>
      <c r="O9" s="154">
        <f>+(M9-N9)/N9</f>
        <v>9.4976034084857094E-2</v>
      </c>
    </row>
    <row r="10" spans="1:15" s="73" customFormat="1" ht="15" customHeight="1">
      <c r="A10" s="72" t="s">
        <v>20</v>
      </c>
      <c r="B10" s="168">
        <f>+B9/B$5</f>
        <v>0.72832183611630452</v>
      </c>
      <c r="C10" s="239">
        <f>C9/C$5</f>
        <v>0.72276613348041918</v>
      </c>
      <c r="D10" s="169"/>
      <c r="E10" s="170"/>
      <c r="F10" s="168">
        <f t="shared" ref="F10" si="3">+F9/F$5</f>
        <v>0.57722222222222219</v>
      </c>
      <c r="G10" s="239">
        <f>G9/G$5</f>
        <v>0.55063291139240511</v>
      </c>
      <c r="H10" s="169"/>
      <c r="I10" s="170"/>
      <c r="J10" s="168"/>
      <c r="K10" s="155"/>
      <c r="L10" s="170"/>
      <c r="M10" s="168">
        <f>+M9/M$5</f>
        <v>0.71261047888625728</v>
      </c>
      <c r="N10" s="155">
        <f>+N9/N$5</f>
        <v>0.70739670978274516</v>
      </c>
      <c r="O10" s="169"/>
    </row>
    <row r="11" spans="1:15" s="67" customFormat="1" ht="21.95" customHeight="1">
      <c r="A11" s="65" t="s">
        <v>34</v>
      </c>
      <c r="B11" s="158">
        <f>+M11-J11-F11</f>
        <v>-2373</v>
      </c>
      <c r="C11" s="236">
        <v>-2246</v>
      </c>
      <c r="D11" s="160">
        <f>+(B11-C11)/C11</f>
        <v>5.6544968833481743E-2</v>
      </c>
      <c r="E11" s="161"/>
      <c r="F11" s="158">
        <v>-294</v>
      </c>
      <c r="G11" s="236">
        <v>-268</v>
      </c>
      <c r="H11" s="160">
        <f>+(F11-G11)/G11</f>
        <v>9.7014925373134331E-2</v>
      </c>
      <c r="I11" s="161"/>
      <c r="J11" s="162"/>
      <c r="K11" s="163"/>
      <c r="L11" s="161"/>
      <c r="M11" s="158">
        <v>-2667</v>
      </c>
      <c r="N11" s="159">
        <f t="shared" si="0"/>
        <v>-2514</v>
      </c>
      <c r="O11" s="160">
        <f>+(M11-N11)/N11</f>
        <v>6.0859188544152745E-2</v>
      </c>
    </row>
    <row r="12" spans="1:15" s="69" customFormat="1" ht="15" customHeight="1">
      <c r="A12" s="68" t="s">
        <v>35</v>
      </c>
      <c r="B12" s="164">
        <f>+B11/B$5</f>
        <v>-0.1529882019212172</v>
      </c>
      <c r="C12" s="237">
        <f>C11/C$5</f>
        <v>-0.15485383342526199</v>
      </c>
      <c r="D12" s="165"/>
      <c r="E12" s="166"/>
      <c r="F12" s="164">
        <f t="shared" ref="F12" si="4">+F11/F$5</f>
        <v>-0.16333333333333333</v>
      </c>
      <c r="G12" s="237">
        <f>G11/G$5</f>
        <v>-0.18846694796061886</v>
      </c>
      <c r="H12" s="165"/>
      <c r="I12" s="166"/>
      <c r="J12" s="164"/>
      <c r="K12" s="161"/>
      <c r="L12" s="166"/>
      <c r="M12" s="164">
        <f>+M11/M$5</f>
        <v>-0.15406389001213103</v>
      </c>
      <c r="N12" s="161">
        <f>+N11/N$5</f>
        <v>-0.15785507974381516</v>
      </c>
      <c r="O12" s="165"/>
    </row>
    <row r="13" spans="1:15" s="67" customFormat="1" ht="21.95" customHeight="1">
      <c r="A13" s="65" t="s">
        <v>36</v>
      </c>
      <c r="B13" s="158">
        <f>+M13-J13-F13</f>
        <v>-4609</v>
      </c>
      <c r="C13" s="236">
        <v>-4261</v>
      </c>
      <c r="D13" s="160">
        <f>+(B13-C13)/C13</f>
        <v>8.1670969256043183E-2</v>
      </c>
      <c r="E13" s="161"/>
      <c r="F13" s="158">
        <v>-437</v>
      </c>
      <c r="G13" s="39">
        <v>-348</v>
      </c>
      <c r="H13" s="160">
        <f>+(F13-G13)/G13</f>
        <v>0.2557471264367816</v>
      </c>
      <c r="I13" s="161"/>
      <c r="J13" s="162"/>
      <c r="K13" s="163"/>
      <c r="L13" s="161"/>
      <c r="M13" s="158">
        <v>-5046</v>
      </c>
      <c r="N13" s="159">
        <f t="shared" si="0"/>
        <v>-4609</v>
      </c>
      <c r="O13" s="160">
        <f>+(M13-N13)/N13</f>
        <v>9.481449338251248E-2</v>
      </c>
    </row>
    <row r="14" spans="1:15" s="69" customFormat="1" ht="15" customHeight="1">
      <c r="A14" s="68" t="s">
        <v>35</v>
      </c>
      <c r="B14" s="164">
        <f>+B13/B$5</f>
        <v>-0.29714396234930052</v>
      </c>
      <c r="C14" s="237">
        <f>C13/C$5</f>
        <v>-0.29378102592388305</v>
      </c>
      <c r="D14" s="165"/>
      <c r="E14" s="166"/>
      <c r="F14" s="164">
        <f t="shared" ref="F14" si="5">+F13/F$5</f>
        <v>-0.24277777777777779</v>
      </c>
      <c r="G14" s="237">
        <f>G13/G$5</f>
        <v>-0.24472573839662448</v>
      </c>
      <c r="H14" s="165"/>
      <c r="I14" s="166"/>
      <c r="J14" s="164"/>
      <c r="K14" s="161"/>
      <c r="L14" s="166"/>
      <c r="M14" s="164">
        <f>+M13/M$5</f>
        <v>-0.29149095950551673</v>
      </c>
      <c r="N14" s="161">
        <f>+N13/N$5</f>
        <v>-0.28940097953032778</v>
      </c>
      <c r="O14" s="165"/>
    </row>
    <row r="15" spans="1:15" s="67" customFormat="1" ht="21.95" customHeight="1">
      <c r="A15" s="65" t="s">
        <v>37</v>
      </c>
      <c r="B15" s="158">
        <f>+M15-J15-F15</f>
        <v>122</v>
      </c>
      <c r="C15" s="236">
        <v>110</v>
      </c>
      <c r="D15" s="160"/>
      <c r="E15" s="161"/>
      <c r="F15" s="158">
        <v>2</v>
      </c>
      <c r="G15" s="236">
        <v>-1</v>
      </c>
      <c r="H15" s="160"/>
      <c r="I15" s="161"/>
      <c r="J15" s="158">
        <v>-22</v>
      </c>
      <c r="K15" s="159">
        <v>-39</v>
      </c>
      <c r="L15" s="161"/>
      <c r="M15" s="158">
        <v>102</v>
      </c>
      <c r="N15" s="159">
        <f t="shared" si="0"/>
        <v>70</v>
      </c>
      <c r="O15" s="160"/>
    </row>
    <row r="16" spans="1:15" s="67" customFormat="1" ht="20.25" customHeight="1">
      <c r="A16" s="65" t="s">
        <v>43</v>
      </c>
      <c r="B16" s="158">
        <f>+M16-J16-F16</f>
        <v>82</v>
      </c>
      <c r="C16" s="236">
        <v>44</v>
      </c>
      <c r="D16" s="160"/>
      <c r="E16" s="161"/>
      <c r="F16" s="158">
        <v>-1</v>
      </c>
      <c r="G16" s="241">
        <v>9</v>
      </c>
      <c r="H16" s="160"/>
      <c r="I16" s="161"/>
      <c r="J16" s="162"/>
      <c r="K16" s="163"/>
      <c r="L16" s="161"/>
      <c r="M16" s="158">
        <v>81</v>
      </c>
      <c r="N16" s="159">
        <f t="shared" si="0"/>
        <v>53</v>
      </c>
      <c r="O16" s="160"/>
    </row>
    <row r="17" spans="1:18" s="67" customFormat="1" ht="18" customHeight="1">
      <c r="A17" s="65" t="s">
        <v>38</v>
      </c>
      <c r="B17" s="158">
        <f>+M17-J17-F17</f>
        <v>-65</v>
      </c>
      <c r="C17" s="236">
        <v>-50</v>
      </c>
      <c r="D17" s="160"/>
      <c r="E17" s="161"/>
      <c r="F17" s="158">
        <v>0</v>
      </c>
      <c r="G17" s="241">
        <v>0</v>
      </c>
      <c r="H17" s="160"/>
      <c r="I17" s="161"/>
      <c r="J17" s="162"/>
      <c r="K17" s="163"/>
      <c r="L17" s="161"/>
      <c r="M17" s="158">
        <v>-65</v>
      </c>
      <c r="N17" s="159">
        <f t="shared" si="0"/>
        <v>-50</v>
      </c>
      <c r="O17" s="160"/>
    </row>
    <row r="18" spans="1:18" s="75" customFormat="1" ht="21.95" customHeight="1">
      <c r="A18" s="74" t="s">
        <v>21</v>
      </c>
      <c r="B18" s="156">
        <f>+B9+B11+B13+B15+B16+B17</f>
        <v>4454</v>
      </c>
      <c r="C18" s="235">
        <f>C9+C11+C13+C15+C16+C17</f>
        <v>4080</v>
      </c>
      <c r="D18" s="154">
        <f>+(B18-C18)/C18</f>
        <v>9.166666666666666E-2</v>
      </c>
      <c r="E18" s="155"/>
      <c r="F18" s="156">
        <f>+F9+F11+F13+F15+F16+F17</f>
        <v>309</v>
      </c>
      <c r="G18" s="235">
        <f>G9+G11+G13+G15+G16+G17</f>
        <v>175</v>
      </c>
      <c r="H18" s="154">
        <f>+(F18-G18)/G18</f>
        <v>0.76571428571428568</v>
      </c>
      <c r="I18" s="155"/>
      <c r="J18" s="156">
        <f>+J9+J11+J13+J15+J16+J17</f>
        <v>-22</v>
      </c>
      <c r="K18" s="156">
        <f>+K9+K11+K13+K15+K16+K17</f>
        <v>-39</v>
      </c>
      <c r="L18" s="155"/>
      <c r="M18" s="156">
        <f>+M9+M11+M13+M15+M16+M17</f>
        <v>4741</v>
      </c>
      <c r="N18" s="156">
        <f>+C18+G18+K18</f>
        <v>4216</v>
      </c>
      <c r="O18" s="171">
        <f>+(M18-N18)/N18</f>
        <v>0.12452561669829222</v>
      </c>
    </row>
    <row r="19" spans="1:18" s="77" customFormat="1" ht="23.25" customHeight="1">
      <c r="A19" s="76" t="s">
        <v>20</v>
      </c>
      <c r="B19" s="172">
        <f>+B18/B$5</f>
        <v>0.28715105409064534</v>
      </c>
      <c r="C19" s="240">
        <f>C18/C5</f>
        <v>0.28130170987313846</v>
      </c>
      <c r="D19" s="169"/>
      <c r="E19" s="170"/>
      <c r="F19" s="172">
        <f t="shared" ref="F19" si="6">+F18/F$5</f>
        <v>0.17166666666666666</v>
      </c>
      <c r="G19" s="240">
        <f>G18/G5</f>
        <v>0.12306610407876231</v>
      </c>
      <c r="H19" s="169"/>
      <c r="I19" s="170"/>
      <c r="J19" s="172"/>
      <c r="K19" s="173"/>
      <c r="L19" s="170"/>
      <c r="M19" s="172">
        <f>+M18/M$5</f>
        <v>0.27387210444226212</v>
      </c>
      <c r="N19" s="173">
        <f>+N18/N$5</f>
        <v>0.26472435011930179</v>
      </c>
      <c r="O19" s="169"/>
    </row>
    <row r="20" spans="1:18" s="81" customFormat="1" ht="8.1" customHeight="1">
      <c r="A20" s="78"/>
      <c r="B20" s="79"/>
      <c r="C20" s="79"/>
      <c r="D20" s="80"/>
      <c r="E20" s="79"/>
      <c r="F20" s="79"/>
      <c r="G20" s="242"/>
      <c r="H20" s="80"/>
      <c r="I20" s="79"/>
      <c r="J20" s="79"/>
      <c r="K20" s="79"/>
      <c r="L20" s="79"/>
      <c r="M20" s="79"/>
      <c r="N20" s="79"/>
      <c r="O20" s="80"/>
    </row>
    <row r="21" spans="1:18" s="67" customFormat="1" ht="21.75" customHeight="1">
      <c r="A21" s="82"/>
      <c r="B21" s="83"/>
      <c r="C21" s="84"/>
      <c r="D21" s="85"/>
      <c r="E21" s="84"/>
      <c r="F21" s="83"/>
      <c r="G21" s="303" t="s">
        <v>39</v>
      </c>
      <c r="H21" s="296"/>
      <c r="I21" s="296"/>
      <c r="J21" s="296"/>
      <c r="K21" s="296"/>
      <c r="L21" s="86"/>
      <c r="M21" s="143">
        <f>-224+101</f>
        <v>-123</v>
      </c>
      <c r="N21" s="87">
        <v>-191</v>
      </c>
      <c r="O21" s="88"/>
    </row>
    <row r="22" spans="1:18" s="67" customFormat="1" ht="21.95" customHeight="1">
      <c r="A22" s="82"/>
      <c r="B22" s="83"/>
      <c r="C22" s="84"/>
      <c r="D22" s="85"/>
      <c r="E22" s="84"/>
      <c r="F22" s="83"/>
      <c r="G22" s="303" t="s">
        <v>40</v>
      </c>
      <c r="H22" s="296"/>
      <c r="I22" s="296"/>
      <c r="J22" s="296"/>
      <c r="K22" s="296"/>
      <c r="L22" s="86"/>
      <c r="M22" s="143">
        <v>-1127</v>
      </c>
      <c r="N22" s="87">
        <v>-922</v>
      </c>
      <c r="O22" s="88"/>
      <c r="Q22" s="178"/>
      <c r="R22" s="178"/>
    </row>
    <row r="23" spans="1:18" s="67" customFormat="1" ht="18.75" customHeight="1">
      <c r="A23" s="89"/>
      <c r="B23" s="90"/>
      <c r="C23" s="84"/>
      <c r="D23" s="85"/>
      <c r="E23" s="84"/>
      <c r="F23" s="90"/>
      <c r="G23" s="300" t="s">
        <v>32</v>
      </c>
      <c r="H23" s="300"/>
      <c r="I23" s="300"/>
      <c r="J23" s="300"/>
      <c r="K23" s="300"/>
      <c r="M23" s="91">
        <f>-M22/(M18-M16-M17+M21)</f>
        <v>0.2448935245545415</v>
      </c>
      <c r="N23" s="92">
        <f>-N22/(N18-N16-N17+N21)</f>
        <v>0.22923918448533068</v>
      </c>
      <c r="O23" s="88"/>
      <c r="Q23" s="177"/>
      <c r="R23" s="277"/>
    </row>
    <row r="24" spans="1:18" s="75" customFormat="1" ht="21.95" customHeight="1">
      <c r="A24" s="83"/>
      <c r="B24" s="66"/>
      <c r="C24" s="83"/>
      <c r="D24" s="93"/>
      <c r="E24" s="83"/>
      <c r="F24" s="83"/>
      <c r="G24" s="299" t="s">
        <v>50</v>
      </c>
      <c r="H24" s="299"/>
      <c r="I24" s="299"/>
      <c r="J24" s="299"/>
      <c r="K24" s="299"/>
      <c r="L24" s="94"/>
      <c r="M24" s="63">
        <f>+M18+M21+M22</f>
        <v>3491</v>
      </c>
      <c r="N24" s="63">
        <f>+N18+N21+N22</f>
        <v>3103</v>
      </c>
      <c r="O24" s="40">
        <f>+(M24-N24)/N24</f>
        <v>0.1250402835965195</v>
      </c>
    </row>
    <row r="25" spans="1:18" s="75" customFormat="1" ht="15" customHeight="1">
      <c r="A25" s="95"/>
      <c r="B25" s="83"/>
      <c r="C25" s="83"/>
      <c r="D25" s="93"/>
      <c r="E25" s="83"/>
      <c r="F25" s="83"/>
      <c r="G25" s="301" t="s">
        <v>20</v>
      </c>
      <c r="H25" s="301"/>
      <c r="I25" s="301"/>
      <c r="J25" s="296"/>
      <c r="K25" s="296"/>
      <c r="L25" s="94"/>
      <c r="M25" s="96">
        <f t="shared" ref="M25" si="7">+M24/M$5</f>
        <v>0.20166368205187454</v>
      </c>
      <c r="N25" s="41">
        <f>+N24/$N$5</f>
        <v>0.19483862865754112</v>
      </c>
      <c r="O25" s="97"/>
    </row>
    <row r="26" spans="1:18" s="75" customFormat="1" ht="21.95" customHeight="1">
      <c r="A26" s="144"/>
      <c r="B26" s="145"/>
      <c r="C26" s="145"/>
      <c r="D26" s="146"/>
      <c r="E26" s="145"/>
      <c r="F26" s="145"/>
      <c r="G26" s="299" t="s">
        <v>51</v>
      </c>
      <c r="H26" s="299"/>
      <c r="I26" s="299"/>
      <c r="J26" s="296"/>
      <c r="K26" s="296"/>
      <c r="L26" s="94"/>
      <c r="M26" s="292">
        <v>0</v>
      </c>
      <c r="N26" s="63">
        <v>299</v>
      </c>
      <c r="O26" s="40"/>
    </row>
    <row r="27" spans="1:18" s="148" customFormat="1" ht="8.1" customHeight="1">
      <c r="A27" s="95"/>
      <c r="B27" s="83"/>
      <c r="C27" s="83"/>
      <c r="D27" s="93"/>
      <c r="E27" s="83"/>
      <c r="F27" s="83"/>
      <c r="G27" s="180"/>
      <c r="H27" s="180"/>
      <c r="I27" s="180"/>
      <c r="J27" s="181"/>
      <c r="K27" s="83"/>
      <c r="L27" s="147"/>
      <c r="M27" s="41"/>
      <c r="N27" s="41"/>
      <c r="O27" s="93"/>
    </row>
    <row r="28" spans="1:18" s="75" customFormat="1" ht="21.95" customHeight="1">
      <c r="A28" s="144"/>
      <c r="B28" s="145"/>
      <c r="C28" s="145"/>
      <c r="D28" s="146"/>
      <c r="E28" s="145"/>
      <c r="F28" s="145"/>
      <c r="G28" s="299" t="s">
        <v>15</v>
      </c>
      <c r="H28" s="299"/>
      <c r="I28" s="299"/>
      <c r="J28" s="296"/>
      <c r="K28" s="296"/>
      <c r="L28" s="94"/>
      <c r="M28" s="63">
        <f>+M24+M26</f>
        <v>3491</v>
      </c>
      <c r="N28" s="235">
        <f>+N24+N26</f>
        <v>3402</v>
      </c>
      <c r="O28" s="40">
        <f>+(M28-N28)/N28</f>
        <v>2.6161081716637273E-2</v>
      </c>
    </row>
    <row r="29" spans="1:18" s="98" customFormat="1" ht="8.1" customHeight="1">
      <c r="A29" s="95"/>
      <c r="B29" s="83"/>
      <c r="C29" s="83"/>
      <c r="D29" s="93"/>
      <c r="E29" s="83"/>
      <c r="F29" s="83"/>
      <c r="G29" s="293"/>
      <c r="H29" s="294"/>
      <c r="I29" s="294"/>
      <c r="J29" s="294"/>
      <c r="K29" s="83"/>
      <c r="L29" s="149"/>
      <c r="M29" s="41"/>
      <c r="N29" s="83"/>
      <c r="O29" s="150"/>
    </row>
    <row r="30" spans="1:18" s="64" customFormat="1" ht="28.5" customHeight="1">
      <c r="A30" s="102"/>
      <c r="B30" s="102"/>
      <c r="C30" s="102"/>
      <c r="D30" s="103"/>
      <c r="E30" s="102"/>
      <c r="F30" s="102"/>
      <c r="G30" s="295" t="s">
        <v>41</v>
      </c>
      <c r="H30" s="296"/>
      <c r="I30" s="296"/>
      <c r="J30" s="296"/>
      <c r="K30" s="296"/>
      <c r="L30" s="99"/>
      <c r="M30" s="100">
        <v>2.77</v>
      </c>
      <c r="N30" s="151">
        <v>2.64</v>
      </c>
      <c r="O30" s="101">
        <f>+(M30-N30)/N30</f>
        <v>4.9242424242424199E-2</v>
      </c>
    </row>
    <row r="31" spans="1:18" s="98" customFormat="1" ht="11.25" customHeight="1">
      <c r="A31" s="104"/>
      <c r="B31" s="104"/>
      <c r="C31" s="104"/>
      <c r="D31" s="105"/>
      <c r="E31" s="104"/>
      <c r="F31" s="104"/>
      <c r="G31" s="104"/>
      <c r="H31" s="105"/>
      <c r="I31" s="104"/>
      <c r="J31" s="104"/>
      <c r="K31" s="104"/>
      <c r="L31" s="104"/>
      <c r="M31" s="152"/>
      <c r="N31" s="104"/>
      <c r="O31" s="105"/>
    </row>
    <row r="32" spans="1:18" s="98" customFormat="1" ht="11.25" customHeight="1">
      <c r="A32" s="104"/>
      <c r="B32" s="104"/>
      <c r="C32" s="104"/>
      <c r="D32" s="105"/>
      <c r="E32" s="104"/>
      <c r="F32" s="104"/>
      <c r="G32" s="104"/>
      <c r="H32" s="105"/>
      <c r="I32" s="104"/>
      <c r="J32" s="104"/>
      <c r="K32" s="104"/>
      <c r="L32" s="104"/>
      <c r="M32" s="279"/>
      <c r="N32" s="176"/>
      <c r="O32" s="105"/>
    </row>
    <row r="33" spans="1:25" s="106" customFormat="1" ht="15" customHeight="1">
      <c r="A33" s="297" t="s">
        <v>45</v>
      </c>
      <c r="B33" s="297"/>
      <c r="C33" s="297"/>
      <c r="D33" s="297"/>
      <c r="E33" s="297"/>
      <c r="F33" s="297"/>
      <c r="G33" s="297"/>
      <c r="H33" s="297"/>
      <c r="I33" s="297"/>
      <c r="J33" s="297"/>
      <c r="K33" s="297"/>
      <c r="L33" s="297"/>
      <c r="M33" s="297"/>
      <c r="N33" s="297"/>
      <c r="O33" s="297"/>
      <c r="P33" s="43"/>
      <c r="Q33" s="43"/>
      <c r="R33" s="43"/>
      <c r="S33" s="43"/>
      <c r="T33" s="43"/>
      <c r="U33" s="43"/>
      <c r="V33" s="43"/>
      <c r="W33" s="43"/>
      <c r="X33" s="43"/>
      <c r="Y33" s="43"/>
    </row>
    <row r="34" spans="1:25" s="106" customFormat="1" ht="15" customHeight="1">
      <c r="A34" s="297" t="s">
        <v>118</v>
      </c>
      <c r="B34" s="297"/>
      <c r="C34" s="297"/>
      <c r="D34" s="297"/>
      <c r="E34" s="297"/>
      <c r="F34" s="297"/>
      <c r="G34" s="297"/>
      <c r="H34" s="297"/>
      <c r="I34" s="297"/>
      <c r="J34" s="297"/>
      <c r="K34" s="297"/>
      <c r="L34" s="297"/>
      <c r="M34" s="297"/>
      <c r="N34" s="297"/>
      <c r="O34" s="297"/>
      <c r="P34" s="43"/>
      <c r="Q34" s="43"/>
      <c r="R34" s="43"/>
      <c r="S34" s="43"/>
      <c r="T34" s="43"/>
      <c r="U34" s="43"/>
      <c r="V34" s="43"/>
      <c r="W34" s="43"/>
      <c r="X34" s="43"/>
      <c r="Y34" s="43"/>
    </row>
    <row r="35" spans="1:25" s="107" customFormat="1" ht="15" customHeight="1">
      <c r="A35" s="297" t="s">
        <v>115</v>
      </c>
      <c r="B35" s="297"/>
      <c r="C35" s="297"/>
      <c r="D35" s="297"/>
      <c r="E35" s="297"/>
      <c r="F35" s="297"/>
      <c r="G35" s="297"/>
      <c r="H35" s="297"/>
      <c r="I35" s="297"/>
      <c r="J35" s="297"/>
      <c r="K35" s="297"/>
      <c r="L35" s="297"/>
      <c r="M35" s="297"/>
      <c r="N35" s="297"/>
      <c r="O35" s="297"/>
      <c r="P35" s="117"/>
      <c r="Q35" s="117"/>
      <c r="R35" s="117"/>
      <c r="S35" s="117"/>
      <c r="T35" s="117"/>
      <c r="U35" s="117"/>
      <c r="V35" s="117"/>
      <c r="W35" s="117"/>
      <c r="X35" s="117"/>
      <c r="Y35" s="117"/>
    </row>
    <row r="36" spans="1:25" s="106" customFormat="1">
      <c r="A36" s="297"/>
      <c r="B36" s="297"/>
      <c r="C36" s="297"/>
      <c r="D36" s="297"/>
      <c r="E36" s="297"/>
      <c r="F36" s="297"/>
      <c r="G36" s="297"/>
      <c r="H36" s="297"/>
      <c r="I36" s="297"/>
      <c r="J36" s="297"/>
      <c r="K36" s="297"/>
      <c r="L36" s="297"/>
      <c r="M36" s="297"/>
      <c r="N36" s="297"/>
      <c r="O36" s="297"/>
    </row>
    <row r="37" spans="1:25" s="106" customFormat="1">
      <c r="A37" s="108"/>
      <c r="B37" s="104"/>
      <c r="C37" s="104"/>
      <c r="D37" s="105"/>
      <c r="E37" s="104"/>
      <c r="F37" s="104"/>
      <c r="G37" s="104"/>
      <c r="H37" s="105"/>
      <c r="I37" s="104"/>
      <c r="J37" s="104"/>
      <c r="K37" s="104"/>
      <c r="L37" s="104"/>
      <c r="M37" s="104"/>
      <c r="N37" s="104"/>
      <c r="O37" s="105"/>
    </row>
    <row r="38" spans="1:25" s="106" customFormat="1">
      <c r="A38" s="108"/>
      <c r="B38" s="104"/>
      <c r="C38" s="104"/>
      <c r="D38" s="105"/>
      <c r="E38" s="104"/>
      <c r="F38" s="104"/>
      <c r="G38" s="104"/>
      <c r="H38" s="105"/>
      <c r="I38" s="104"/>
      <c r="J38" s="104"/>
      <c r="K38" s="104"/>
      <c r="L38" s="104"/>
      <c r="M38" s="152"/>
      <c r="N38" s="152"/>
      <c r="O38" s="105"/>
    </row>
    <row r="39" spans="1:25">
      <c r="A39" s="109"/>
      <c r="B39" s="104"/>
      <c r="C39" s="104"/>
      <c r="D39" s="105"/>
      <c r="E39" s="104"/>
      <c r="F39" s="104"/>
      <c r="G39" s="104"/>
      <c r="H39" s="105"/>
      <c r="I39" s="104"/>
      <c r="J39" s="104"/>
      <c r="K39" s="104"/>
      <c r="L39" s="104"/>
      <c r="M39" s="174"/>
      <c r="N39" s="174"/>
      <c r="O39" s="105"/>
    </row>
    <row r="40" spans="1:25" ht="17.100000000000001" customHeight="1">
      <c r="A40" s="111"/>
      <c r="B40" s="102"/>
      <c r="C40" s="102"/>
      <c r="D40" s="103"/>
      <c r="E40" s="102"/>
      <c r="F40" s="102"/>
      <c r="G40" s="102"/>
      <c r="H40" s="103"/>
      <c r="I40" s="102"/>
      <c r="J40" s="102"/>
      <c r="K40" s="102"/>
      <c r="L40" s="102"/>
      <c r="M40" s="175"/>
      <c r="N40" s="175"/>
      <c r="O40" s="112"/>
    </row>
    <row r="41" spans="1:25" ht="12.75" customHeight="1"/>
  </sheetData>
  <mergeCells count="18">
    <mergeCell ref="A1:O1"/>
    <mergeCell ref="G23:K23"/>
    <mergeCell ref="G24:K24"/>
    <mergeCell ref="G25:K25"/>
    <mergeCell ref="G26:K26"/>
    <mergeCell ref="M3:O3"/>
    <mergeCell ref="G30:K30"/>
    <mergeCell ref="A34:O34"/>
    <mergeCell ref="A35:O35"/>
    <mergeCell ref="A36:O36"/>
    <mergeCell ref="A33:O33"/>
    <mergeCell ref="G28:K28"/>
    <mergeCell ref="G29:J29"/>
    <mergeCell ref="B3:D3"/>
    <mergeCell ref="F3:H3"/>
    <mergeCell ref="J3:K3"/>
    <mergeCell ref="G21:K21"/>
    <mergeCell ref="G22:K22"/>
  </mergeCells>
  <pageMargins left="0.32333333333333331" right="0.27559055118110237" top="0" bottom="0.15748031496062992" header="0.23622047244094491" footer="0.19685039370078741"/>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7"/>
  <sheetViews>
    <sheetView showGridLines="0" zoomScaleNormal="100" workbookViewId="0"/>
  </sheetViews>
  <sheetFormatPr baseColWidth="10" defaultColWidth="11.42578125" defaultRowHeight="12.75"/>
  <cols>
    <col min="1" max="1" width="102.140625" style="9" bestFit="1" customWidth="1"/>
    <col min="2" max="5" width="14.28515625" style="271" customWidth="1"/>
    <col min="6" max="16384" width="11.42578125" style="9"/>
  </cols>
  <sheetData>
    <row r="1" spans="1:6" ht="36.950000000000003" customHeight="1">
      <c r="A1" s="118" t="s">
        <v>140</v>
      </c>
      <c r="B1" s="254"/>
      <c r="C1" s="254"/>
      <c r="D1" s="254"/>
      <c r="E1" s="254"/>
      <c r="F1" s="118"/>
    </row>
    <row r="2" spans="1:6" ht="11.1" customHeight="1">
      <c r="A2" s="10"/>
      <c r="B2" s="255"/>
      <c r="C2" s="255"/>
      <c r="D2" s="256"/>
      <c r="E2" s="257"/>
    </row>
    <row r="3" spans="1:6" ht="20.25" customHeight="1">
      <c r="A3" s="14" t="s">
        <v>22</v>
      </c>
      <c r="B3" s="306" t="s">
        <v>107</v>
      </c>
      <c r="C3" s="305" t="s">
        <v>108</v>
      </c>
      <c r="D3" s="306" t="s">
        <v>109</v>
      </c>
      <c r="E3" s="305" t="s">
        <v>110</v>
      </c>
    </row>
    <row r="4" spans="1:6" ht="13.5" customHeight="1">
      <c r="A4" s="15"/>
      <c r="B4" s="306"/>
      <c r="C4" s="305"/>
      <c r="D4" s="306"/>
      <c r="E4" s="305"/>
    </row>
    <row r="5" spans="1:6" s="11" customFormat="1" ht="17.25" customHeight="1">
      <c r="A5" s="16" t="s">
        <v>0</v>
      </c>
      <c r="B5" s="258">
        <v>8663</v>
      </c>
      <c r="C5" s="259">
        <v>8143</v>
      </c>
      <c r="D5" s="258">
        <v>17311</v>
      </c>
      <c r="E5" s="259">
        <v>15926</v>
      </c>
    </row>
    <row r="6" spans="1:6" s="11" customFormat="1" ht="17.25" customHeight="1">
      <c r="A6" s="17" t="s">
        <v>1</v>
      </c>
      <c r="B6" s="260">
        <v>270</v>
      </c>
      <c r="C6" s="261">
        <v>165</v>
      </c>
      <c r="D6" s="260">
        <v>519</v>
      </c>
      <c r="E6" s="261">
        <v>310</v>
      </c>
    </row>
    <row r="7" spans="1:6" s="11" customFormat="1" ht="17.25" customHeight="1">
      <c r="A7" s="17" t="s">
        <v>2</v>
      </c>
      <c r="B7" s="260">
        <v>-2885</v>
      </c>
      <c r="C7" s="261">
        <v>-2523</v>
      </c>
      <c r="D7" s="260">
        <v>-5670</v>
      </c>
      <c r="E7" s="261">
        <v>-4970</v>
      </c>
    </row>
    <row r="8" spans="1:6" s="11" customFormat="1" ht="17.25" customHeight="1">
      <c r="A8" s="16" t="s">
        <v>3</v>
      </c>
      <c r="B8" s="258">
        <f>B5+B6+B7</f>
        <v>6048</v>
      </c>
      <c r="C8" s="262">
        <f>C5+C6+C7</f>
        <v>5785</v>
      </c>
      <c r="D8" s="258">
        <f>D5+D6+D7</f>
        <v>12160</v>
      </c>
      <c r="E8" s="262">
        <f>E5+E6+E7</f>
        <v>11266</v>
      </c>
    </row>
    <row r="9" spans="1:6" s="11" customFormat="1" ht="17.25" customHeight="1">
      <c r="A9" s="17" t="s">
        <v>4</v>
      </c>
      <c r="B9" s="260">
        <v>-1358</v>
      </c>
      <c r="C9" s="261">
        <v>-1279</v>
      </c>
      <c r="D9" s="260">
        <v>-2667</v>
      </c>
      <c r="E9" s="261">
        <v>-2514</v>
      </c>
    </row>
    <row r="10" spans="1:6" s="11" customFormat="1" ht="17.25" customHeight="1">
      <c r="A10" s="17" t="s">
        <v>5</v>
      </c>
      <c r="B10" s="260">
        <v>-2568</v>
      </c>
      <c r="C10" s="261">
        <v>-2397</v>
      </c>
      <c r="D10" s="260">
        <v>-5046</v>
      </c>
      <c r="E10" s="261">
        <v>-4609</v>
      </c>
    </row>
    <row r="11" spans="1:6" s="11" customFormat="1" ht="17.25" customHeight="1">
      <c r="A11" s="17" t="s">
        <v>6</v>
      </c>
      <c r="B11" s="260">
        <v>113</v>
      </c>
      <c r="C11" s="261">
        <v>48</v>
      </c>
      <c r="D11" s="260">
        <v>173</v>
      </c>
      <c r="E11" s="261">
        <v>265</v>
      </c>
    </row>
    <row r="12" spans="1:6" s="11" customFormat="1" ht="17.25" customHeight="1">
      <c r="A12" s="17" t="s">
        <v>7</v>
      </c>
      <c r="B12" s="260">
        <v>-45</v>
      </c>
      <c r="C12" s="261">
        <v>-71</v>
      </c>
      <c r="D12" s="260">
        <v>-71</v>
      </c>
      <c r="E12" s="261">
        <v>-195</v>
      </c>
    </row>
    <row r="13" spans="1:6" s="11" customFormat="1" ht="17.25" customHeight="1">
      <c r="A13" s="17" t="s">
        <v>8</v>
      </c>
      <c r="B13" s="260">
        <v>-487</v>
      </c>
      <c r="C13" s="261">
        <v>-433</v>
      </c>
      <c r="D13" s="260">
        <v>-990</v>
      </c>
      <c r="E13" s="261">
        <v>-877</v>
      </c>
    </row>
    <row r="14" spans="1:6" s="11" customFormat="1" ht="17.25" customHeight="1">
      <c r="A14" s="17" t="s">
        <v>9</v>
      </c>
      <c r="B14" s="260">
        <v>-12</v>
      </c>
      <c r="C14" s="261">
        <v>-52</v>
      </c>
      <c r="D14" s="260">
        <v>-12</v>
      </c>
      <c r="E14" s="261">
        <v>-52</v>
      </c>
    </row>
    <row r="15" spans="1:6" s="11" customFormat="1" ht="17.25" customHeight="1">
      <c r="A15" s="17" t="s">
        <v>55</v>
      </c>
      <c r="B15" s="260">
        <v>-64</v>
      </c>
      <c r="C15" s="261">
        <v>-38</v>
      </c>
      <c r="D15" s="260">
        <v>-100</v>
      </c>
      <c r="E15" s="261">
        <v>-67</v>
      </c>
    </row>
    <row r="16" spans="1:6" s="11" customFormat="1" ht="17.25" customHeight="1">
      <c r="A16" s="17" t="s">
        <v>30</v>
      </c>
      <c r="B16" s="260">
        <v>-245</v>
      </c>
      <c r="C16" s="261">
        <v>-127</v>
      </c>
      <c r="D16" s="260">
        <v>-364</v>
      </c>
      <c r="E16" s="261">
        <v>-627</v>
      </c>
    </row>
    <row r="17" spans="1:9" s="11" customFormat="1" ht="17.25" customHeight="1">
      <c r="A17" s="17" t="s">
        <v>46</v>
      </c>
      <c r="B17" s="260">
        <v>-7</v>
      </c>
      <c r="C17" s="261">
        <v>0</v>
      </c>
      <c r="D17" s="260">
        <v>-7</v>
      </c>
      <c r="E17" s="261">
        <v>0</v>
      </c>
    </row>
    <row r="18" spans="1:9" s="11" customFormat="1" ht="17.25" customHeight="1">
      <c r="A18" s="16" t="s">
        <v>10</v>
      </c>
      <c r="B18" s="258">
        <f>+SUM(B8:B17)</f>
        <v>1375</v>
      </c>
      <c r="C18" s="262">
        <f>C8+C9+C10+C11+C12+C13+C14+C15+C16</f>
        <v>1436</v>
      </c>
      <c r="D18" s="258">
        <f>+SUM(D8:D17)</f>
        <v>3076</v>
      </c>
      <c r="E18" s="262">
        <f>E8+E9+E10+E11+E12+E13+E14+E15+E16</f>
        <v>2590</v>
      </c>
    </row>
    <row r="19" spans="1:9" s="11" customFormat="1" ht="17.25" customHeight="1">
      <c r="A19" s="17" t="s">
        <v>26</v>
      </c>
      <c r="B19" s="278">
        <v>-107</v>
      </c>
      <c r="C19" s="261">
        <v>-112</v>
      </c>
      <c r="D19" s="278">
        <v>-218</v>
      </c>
      <c r="E19" s="261">
        <v>-241</v>
      </c>
      <c r="G19" s="291"/>
      <c r="I19" s="291"/>
    </row>
    <row r="20" spans="1:9" ht="17.25" customHeight="1">
      <c r="A20" s="17" t="s">
        <v>11</v>
      </c>
      <c r="B20" s="278">
        <v>47</v>
      </c>
      <c r="C20" s="261">
        <v>38</v>
      </c>
      <c r="D20" s="278">
        <v>95</v>
      </c>
      <c r="E20" s="261">
        <v>50</v>
      </c>
      <c r="F20" s="11"/>
      <c r="G20" s="291"/>
      <c r="I20" s="291"/>
    </row>
    <row r="21" spans="1:9" s="11" customFormat="1" ht="17.25" customHeight="1">
      <c r="A21" s="18" t="s">
        <v>12</v>
      </c>
      <c r="B21" s="258">
        <f>B18+B19+B20</f>
        <v>1315</v>
      </c>
      <c r="C21" s="262">
        <f>C18+C19+C20</f>
        <v>1362</v>
      </c>
      <c r="D21" s="258">
        <f>D18+D19+D20</f>
        <v>2953</v>
      </c>
      <c r="E21" s="262">
        <f>E18+E19+E20</f>
        <v>2399</v>
      </c>
      <c r="F21" s="9"/>
    </row>
    <row r="22" spans="1:9" s="11" customFormat="1" ht="25.5" customHeight="1">
      <c r="A22" s="17" t="s">
        <v>13</v>
      </c>
      <c r="B22" s="260">
        <v>-274</v>
      </c>
      <c r="C22" s="263">
        <v>-380</v>
      </c>
      <c r="D22" s="260">
        <v>-610</v>
      </c>
      <c r="E22" s="263">
        <v>-497</v>
      </c>
    </row>
    <row r="23" spans="1:9" s="11" customFormat="1" ht="27" customHeight="1">
      <c r="A23" s="17" t="s">
        <v>104</v>
      </c>
      <c r="B23" s="260">
        <v>32</v>
      </c>
      <c r="C23" s="261">
        <v>5</v>
      </c>
      <c r="D23" s="260">
        <v>38</v>
      </c>
      <c r="E23" s="261">
        <v>98</v>
      </c>
    </row>
    <row r="24" spans="1:9" s="11" customFormat="1" ht="15">
      <c r="A24" s="19" t="s">
        <v>128</v>
      </c>
      <c r="B24" s="264">
        <f>B21+B22+B23</f>
        <v>1073</v>
      </c>
      <c r="C24" s="262">
        <f>C21+C22+C23</f>
        <v>987</v>
      </c>
      <c r="D24" s="264">
        <f>D21+D22+D23</f>
        <v>2381</v>
      </c>
      <c r="E24" s="262">
        <f>E21+E22+E23</f>
        <v>2000</v>
      </c>
    </row>
    <row r="25" spans="1:9" s="11" customFormat="1" ht="17.25" customHeight="1">
      <c r="A25" s="17" t="s">
        <v>129</v>
      </c>
      <c r="B25" s="260">
        <v>-6</v>
      </c>
      <c r="C25" s="261">
        <v>186</v>
      </c>
      <c r="D25" s="260">
        <v>4421</v>
      </c>
      <c r="E25" s="261">
        <v>286</v>
      </c>
    </row>
    <row r="26" spans="1:9" s="11" customFormat="1" ht="17.25" customHeight="1">
      <c r="A26" s="19" t="s">
        <v>105</v>
      </c>
      <c r="B26" s="265">
        <f>B24+B25</f>
        <v>1067</v>
      </c>
      <c r="C26" s="262">
        <f>C24+C25</f>
        <v>1173</v>
      </c>
      <c r="D26" s="265">
        <f>D24+D25</f>
        <v>6802</v>
      </c>
      <c r="E26" s="262">
        <f>E24+E25</f>
        <v>2286</v>
      </c>
    </row>
    <row r="27" spans="1:9" s="11" customFormat="1" ht="17.25" customHeight="1">
      <c r="A27" s="17" t="s">
        <v>14</v>
      </c>
      <c r="B27" s="266">
        <v>30</v>
      </c>
      <c r="C27" s="261">
        <v>15</v>
      </c>
      <c r="D27" s="266">
        <v>64</v>
      </c>
      <c r="E27" s="261">
        <v>41</v>
      </c>
    </row>
    <row r="28" spans="1:9" s="11" customFormat="1" ht="17.25" customHeight="1">
      <c r="A28" s="19" t="s">
        <v>23</v>
      </c>
      <c r="B28" s="265">
        <f>B26-B27</f>
        <v>1037</v>
      </c>
      <c r="C28" s="262">
        <f>C26-C27</f>
        <v>1158</v>
      </c>
      <c r="D28" s="265">
        <f>D26-D27</f>
        <v>6738</v>
      </c>
      <c r="E28" s="262">
        <f>E26-E27</f>
        <v>2245</v>
      </c>
      <c r="F28" s="12"/>
    </row>
    <row r="29" spans="1:9" s="11" customFormat="1" ht="17.25" customHeight="1">
      <c r="A29" s="17" t="s">
        <v>17</v>
      </c>
      <c r="B29" s="267">
        <v>1258.2</v>
      </c>
      <c r="C29" s="268">
        <v>1286.8</v>
      </c>
      <c r="D29" s="267">
        <v>1260.3</v>
      </c>
      <c r="E29" s="268">
        <v>1287.5999999999999</v>
      </c>
    </row>
    <row r="30" spans="1:9" s="11" customFormat="1" ht="27.75" customHeight="1">
      <c r="A30" s="38" t="s">
        <v>130</v>
      </c>
      <c r="B30" s="269">
        <f>+(B24-B27)/B29</f>
        <v>0.8289620092195199</v>
      </c>
      <c r="C30" s="270">
        <f>+(C24-C27)/C29</f>
        <v>0.75536213863848312</v>
      </c>
      <c r="D30" s="269">
        <f>+(D24-D27)/D29</f>
        <v>1.8384511624216457</v>
      </c>
      <c r="E30" s="270">
        <f>+(E24-E27)/E29</f>
        <v>1.5214352283317802</v>
      </c>
      <c r="F30" s="142"/>
    </row>
    <row r="31" spans="1:9" ht="15" customHeight="1">
      <c r="A31" s="20" t="s">
        <v>31</v>
      </c>
      <c r="B31" s="269">
        <f>+B28/B29</f>
        <v>0.82419329200445079</v>
      </c>
      <c r="C31" s="270">
        <f>+C28/C29</f>
        <v>0.89990674541498294</v>
      </c>
      <c r="D31" s="269">
        <f>+D28/D29</f>
        <v>5.3463461080695076</v>
      </c>
      <c r="E31" s="270">
        <f>+E28/E29</f>
        <v>1.7435538987263126</v>
      </c>
      <c r="F31" s="142"/>
    </row>
    <row r="32" spans="1:9" s="42" customFormat="1" ht="6" customHeight="1">
      <c r="A32" s="9"/>
      <c r="B32" s="271"/>
      <c r="C32" s="271"/>
      <c r="D32" s="272"/>
      <c r="E32" s="272"/>
      <c r="F32" s="9"/>
    </row>
    <row r="33" spans="1:6" s="42" customFormat="1" ht="24" customHeight="1">
      <c r="A33" s="307" t="s">
        <v>127</v>
      </c>
      <c r="B33" s="307"/>
      <c r="C33" s="307"/>
      <c r="D33" s="307"/>
      <c r="E33" s="307"/>
    </row>
    <row r="34" spans="1:6" s="46" customFormat="1" ht="24" customHeight="1">
      <c r="A34" s="308"/>
      <c r="B34" s="308"/>
      <c r="C34" s="308"/>
      <c r="D34" s="308"/>
      <c r="E34" s="308"/>
      <c r="F34" s="45"/>
    </row>
    <row r="35" spans="1:6" s="42" customFormat="1">
      <c r="A35" s="304"/>
      <c r="B35" s="304"/>
      <c r="C35" s="304"/>
      <c r="D35" s="304"/>
      <c r="E35" s="304"/>
      <c r="F35" s="46"/>
    </row>
    <row r="36" spans="1:6">
      <c r="A36" s="179"/>
      <c r="B36" s="273"/>
      <c r="C36" s="273"/>
      <c r="D36" s="274"/>
      <c r="E36" s="274"/>
      <c r="F36" s="42"/>
    </row>
    <row r="37" spans="1:6">
      <c r="D37" s="275"/>
      <c r="E37" s="275"/>
    </row>
    <row r="38" spans="1:6">
      <c r="D38" s="275"/>
      <c r="E38" s="275"/>
    </row>
    <row r="47" spans="1:6" ht="13.5">
      <c r="A47" s="26"/>
      <c r="B47" s="276"/>
      <c r="C47" s="276"/>
    </row>
  </sheetData>
  <mergeCells count="7">
    <mergeCell ref="A35:E35"/>
    <mergeCell ref="E3:E4"/>
    <mergeCell ref="D3:D4"/>
    <mergeCell ref="A33:E33"/>
    <mergeCell ref="A34:E34"/>
    <mergeCell ref="B3:B4"/>
    <mergeCell ref="C3:C4"/>
  </mergeCells>
  <phoneticPr fontId="36" type="noConversion"/>
  <pageMargins left="0.32333333333333331" right="0.27559055118110237" top="0" bottom="0.15748031496062992" header="0.23622047244094491" footer="0.19685039370078741"/>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Normal="100" workbookViewId="0">
      <selection activeCell="A29" sqref="A29:E29"/>
    </sheetView>
  </sheetViews>
  <sheetFormatPr baseColWidth="10" defaultColWidth="11.42578125" defaultRowHeight="12.75"/>
  <cols>
    <col min="1" max="1" width="76.7109375" style="28" customWidth="1"/>
    <col min="2" max="2" width="11.85546875" style="28" customWidth="1"/>
    <col min="3" max="3" width="2.5703125" style="28" bestFit="1" customWidth="1"/>
    <col min="4" max="5" width="11.85546875" style="28" customWidth="1"/>
    <col min="6" max="6" width="9.140625" style="28" customWidth="1"/>
    <col min="7" max="16384" width="11.42578125" style="28"/>
  </cols>
  <sheetData>
    <row r="1" spans="1:9" s="3" customFormat="1" ht="41.25" customHeight="1">
      <c r="A1" s="312" t="s">
        <v>54</v>
      </c>
      <c r="B1" s="312"/>
      <c r="C1" s="312"/>
      <c r="D1" s="312"/>
      <c r="E1" s="312"/>
      <c r="G1" s="8"/>
    </row>
    <row r="2" spans="1:9" s="3" customFormat="1" ht="15.75">
      <c r="A2" s="5"/>
      <c r="B2" s="29"/>
      <c r="C2" s="29"/>
      <c r="D2" s="6"/>
      <c r="E2" s="6"/>
      <c r="G2" s="8"/>
    </row>
    <row r="3" spans="1:9" s="7" customFormat="1" ht="15">
      <c r="A3" s="21" t="s">
        <v>22</v>
      </c>
      <c r="B3" s="119" t="s">
        <v>56</v>
      </c>
      <c r="C3" s="21"/>
      <c r="D3" s="119" t="s">
        <v>57</v>
      </c>
      <c r="E3" s="27" t="s">
        <v>24</v>
      </c>
    </row>
    <row r="4" spans="1:9" s="124" customFormat="1" ht="6" customHeight="1">
      <c r="A4" s="120"/>
      <c r="B4" s="121"/>
      <c r="C4" s="122"/>
      <c r="D4" s="123"/>
      <c r="E4" s="123"/>
    </row>
    <row r="5" spans="1:9" s="4" customFormat="1" ht="15" customHeight="1">
      <c r="A5" s="23" t="s">
        <v>23</v>
      </c>
      <c r="B5" s="125">
        <f>+B24-SUM(B19:B23)-SUM(B6:B12)</f>
        <v>1037</v>
      </c>
      <c r="C5" s="30"/>
      <c r="D5" s="141">
        <f>+D24-SUM(D19:D23)-SUM(D6:D12)</f>
        <v>1158</v>
      </c>
      <c r="E5" s="126">
        <f>B5/D5-1</f>
        <v>-0.10449050086355782</v>
      </c>
      <c r="F5" s="25"/>
    </row>
    <row r="6" spans="1:9" ht="12.75" customHeight="1">
      <c r="A6" s="22" t="s">
        <v>53</v>
      </c>
      <c r="B6" s="245">
        <v>487</v>
      </c>
      <c r="C6" s="31"/>
      <c r="D6" s="246">
        <v>433</v>
      </c>
      <c r="E6" s="32"/>
      <c r="F6" s="127"/>
    </row>
    <row r="7" spans="1:9" ht="12.75" customHeight="1">
      <c r="A7" s="22" t="s">
        <v>9</v>
      </c>
      <c r="B7" s="245">
        <v>12</v>
      </c>
      <c r="C7" s="33"/>
      <c r="D7" s="246">
        <v>52</v>
      </c>
      <c r="E7" s="34"/>
      <c r="F7" s="127"/>
      <c r="I7" s="1"/>
    </row>
    <row r="8" spans="1:9" ht="12" customHeight="1">
      <c r="A8" s="22" t="s">
        <v>55</v>
      </c>
      <c r="B8" s="245">
        <v>64</v>
      </c>
      <c r="C8" s="33"/>
      <c r="D8" s="246">
        <v>38</v>
      </c>
      <c r="E8" s="34"/>
      <c r="F8" s="127"/>
    </row>
    <row r="9" spans="1:9" ht="12" customHeight="1">
      <c r="A9" s="22" t="s">
        <v>52</v>
      </c>
      <c r="B9" s="245">
        <v>88</v>
      </c>
      <c r="C9" s="33"/>
      <c r="D9" s="246">
        <v>0</v>
      </c>
      <c r="E9" s="34"/>
      <c r="F9" s="127"/>
    </row>
    <row r="10" spans="1:9" ht="12" customHeight="1">
      <c r="A10" s="22" t="s">
        <v>30</v>
      </c>
      <c r="B10" s="245">
        <v>245</v>
      </c>
      <c r="C10" s="31"/>
      <c r="D10" s="246">
        <v>127</v>
      </c>
      <c r="E10" s="32"/>
      <c r="F10" s="127"/>
    </row>
    <row r="11" spans="1:9" ht="12.75" customHeight="1">
      <c r="A11" s="22" t="s">
        <v>116</v>
      </c>
      <c r="B11" s="245">
        <v>7</v>
      </c>
      <c r="C11" s="31"/>
      <c r="D11" s="246">
        <v>0</v>
      </c>
      <c r="E11" s="35"/>
      <c r="F11" s="127"/>
    </row>
    <row r="12" spans="1:9" ht="15">
      <c r="A12" s="22" t="s">
        <v>47</v>
      </c>
      <c r="B12" s="245">
        <f>+SUM(B13:B18)</f>
        <v>-380</v>
      </c>
      <c r="C12" s="31"/>
      <c r="D12" s="246">
        <v>-210</v>
      </c>
      <c r="E12" s="35"/>
      <c r="F12" s="13"/>
      <c r="H12" s="128"/>
    </row>
    <row r="13" spans="1:9" ht="12.75" customHeight="1">
      <c r="A13" s="47" t="s">
        <v>8</v>
      </c>
      <c r="B13" s="244">
        <v>-163</v>
      </c>
      <c r="C13" s="33"/>
      <c r="D13" s="247">
        <v>-151</v>
      </c>
      <c r="E13" s="32"/>
      <c r="F13" s="13"/>
      <c r="G13" s="1"/>
      <c r="H13" s="1"/>
    </row>
    <row r="14" spans="1:9" s="2" customFormat="1" ht="12.95" customHeight="1">
      <c r="A14" s="47" t="s">
        <v>9</v>
      </c>
      <c r="B14" s="244">
        <v>-4</v>
      </c>
      <c r="C14" s="129"/>
      <c r="D14" s="247">
        <v>-16</v>
      </c>
      <c r="E14" s="35"/>
      <c r="F14" s="13"/>
    </row>
    <row r="15" spans="1:9" s="2" customFormat="1" ht="12.95" customHeight="1">
      <c r="A15" s="47" t="s">
        <v>55</v>
      </c>
      <c r="B15" s="244">
        <v>-25</v>
      </c>
      <c r="C15" s="33"/>
      <c r="D15" s="247">
        <v>-4</v>
      </c>
      <c r="E15" s="32"/>
      <c r="F15" s="13"/>
    </row>
    <row r="16" spans="1:9" ht="12.95" customHeight="1">
      <c r="A16" s="47" t="s">
        <v>52</v>
      </c>
      <c r="B16" s="244">
        <v>-28</v>
      </c>
      <c r="C16" s="33"/>
      <c r="D16" s="247">
        <v>0</v>
      </c>
      <c r="E16" s="32"/>
      <c r="F16" s="13"/>
    </row>
    <row r="17" spans="1:8" ht="12.95" customHeight="1">
      <c r="A17" s="47" t="s">
        <v>30</v>
      </c>
      <c r="B17" s="244">
        <v>-83</v>
      </c>
      <c r="C17" s="33"/>
      <c r="D17" s="247">
        <v>-39</v>
      </c>
      <c r="E17" s="32"/>
      <c r="F17" s="13"/>
    </row>
    <row r="18" spans="1:8" s="2" customFormat="1" ht="12.95" customHeight="1">
      <c r="A18" s="47" t="s">
        <v>48</v>
      </c>
      <c r="B18" s="244">
        <v>-77</v>
      </c>
      <c r="C18" s="130"/>
      <c r="D18" s="247">
        <v>0</v>
      </c>
      <c r="E18" s="35"/>
      <c r="F18" s="127"/>
    </row>
    <row r="19" spans="1:8" ht="12.95" customHeight="1">
      <c r="A19" s="22" t="s">
        <v>25</v>
      </c>
      <c r="B19" s="245">
        <v>111</v>
      </c>
      <c r="C19" s="36"/>
      <c r="D19" s="246">
        <v>113</v>
      </c>
      <c r="E19" s="32"/>
      <c r="F19" s="127"/>
      <c r="H19" s="128"/>
    </row>
    <row r="20" spans="1:8" ht="26.25" customHeight="1">
      <c r="A20" s="22" t="s">
        <v>16</v>
      </c>
      <c r="B20" s="245">
        <v>0</v>
      </c>
      <c r="C20" s="36"/>
      <c r="D20" s="246">
        <v>-8</v>
      </c>
      <c r="E20" s="32"/>
      <c r="F20" s="127"/>
    </row>
    <row r="21" spans="1:8" ht="25.5" customHeight="1">
      <c r="A21" s="22" t="s">
        <v>49</v>
      </c>
      <c r="B21" s="245">
        <v>19</v>
      </c>
      <c r="C21" s="36"/>
      <c r="D21" s="246">
        <v>16</v>
      </c>
      <c r="E21" s="34"/>
      <c r="F21" s="127"/>
    </row>
    <row r="22" spans="1:8" ht="12.75" customHeight="1" collapsed="1">
      <c r="A22" s="44" t="s">
        <v>131</v>
      </c>
      <c r="B22" s="245">
        <v>6</v>
      </c>
      <c r="C22" s="36"/>
      <c r="D22" s="246">
        <v>-58</v>
      </c>
      <c r="E22" s="32"/>
      <c r="F22" s="13"/>
      <c r="H22" s="128"/>
    </row>
    <row r="23" spans="1:8" ht="15" collapsed="1">
      <c r="A23" s="44" t="s">
        <v>132</v>
      </c>
      <c r="B23" s="245">
        <v>0</v>
      </c>
      <c r="C23" s="36"/>
      <c r="D23" s="246">
        <v>19</v>
      </c>
      <c r="E23" s="32"/>
      <c r="F23" s="13"/>
    </row>
    <row r="24" spans="1:8" ht="15.75">
      <c r="A24" s="23" t="s">
        <v>15</v>
      </c>
      <c r="B24" s="125">
        <v>1696</v>
      </c>
      <c r="C24" s="33"/>
      <c r="D24" s="141">
        <v>1680</v>
      </c>
      <c r="E24" s="126">
        <f>B24/D24-1</f>
        <v>9.52380952380949E-3</v>
      </c>
      <c r="F24" s="135"/>
    </row>
    <row r="25" spans="1:8" ht="18.75">
      <c r="A25" s="24" t="s">
        <v>133</v>
      </c>
      <c r="B25" s="131">
        <v>0.82</v>
      </c>
      <c r="C25" s="132"/>
      <c r="D25" s="131">
        <v>0.9</v>
      </c>
      <c r="E25" s="37"/>
      <c r="F25" s="135"/>
    </row>
    <row r="26" spans="1:8" s="4" customFormat="1" ht="17.25" customHeight="1">
      <c r="A26" s="309"/>
      <c r="B26" s="309"/>
      <c r="C26" s="309"/>
      <c r="D26" s="309"/>
      <c r="E26" s="309"/>
      <c r="F26" s="136"/>
    </row>
    <row r="27" spans="1:8" s="138" customFormat="1" ht="23.25" customHeight="1">
      <c r="A27" s="313" t="s">
        <v>111</v>
      </c>
      <c r="B27" s="313"/>
      <c r="C27" s="313"/>
      <c r="D27" s="313"/>
      <c r="E27" s="313"/>
      <c r="F27" s="136"/>
      <c r="G27" s="137"/>
      <c r="H27" s="48"/>
    </row>
    <row r="28" spans="1:8" s="138" customFormat="1">
      <c r="A28" s="313" t="s">
        <v>126</v>
      </c>
      <c r="B28" s="313"/>
      <c r="C28" s="313"/>
      <c r="D28" s="313"/>
      <c r="E28" s="313"/>
      <c r="F28" s="280"/>
      <c r="G28" s="137"/>
      <c r="H28" s="48"/>
    </row>
    <row r="29" spans="1:8" s="139" customFormat="1" ht="33.75" customHeight="1">
      <c r="A29" s="310" t="s">
        <v>136</v>
      </c>
      <c r="B29" s="310"/>
      <c r="C29" s="310"/>
      <c r="D29" s="310"/>
      <c r="E29" s="310"/>
      <c r="F29" s="28"/>
      <c r="G29" s="140"/>
    </row>
    <row r="30" spans="1:8" ht="26.25" customHeight="1">
      <c r="A30" s="311" t="s">
        <v>117</v>
      </c>
      <c r="B30" s="311"/>
      <c r="C30" s="311"/>
      <c r="D30" s="311"/>
      <c r="E30" s="311"/>
    </row>
    <row r="31" spans="1:8">
      <c r="A31" s="309" t="s">
        <v>119</v>
      </c>
      <c r="B31" s="309"/>
      <c r="C31" s="309"/>
      <c r="D31" s="309"/>
      <c r="E31" s="309"/>
    </row>
    <row r="32" spans="1:8">
      <c r="E32" s="6"/>
    </row>
    <row r="36" spans="1:1">
      <c r="A36" s="127"/>
    </row>
  </sheetData>
  <mergeCells count="7">
    <mergeCell ref="A31:E31"/>
    <mergeCell ref="A29:E29"/>
    <mergeCell ref="A30:E30"/>
    <mergeCell ref="A1:E1"/>
    <mergeCell ref="A26:E26"/>
    <mergeCell ref="A27:E27"/>
    <mergeCell ref="A28:E28"/>
  </mergeCells>
  <pageMargins left="0.32333333333333331" right="0.78740157499999996" top="0"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Normal="100" workbookViewId="0">
      <selection activeCell="I24" sqref="I24"/>
    </sheetView>
  </sheetViews>
  <sheetFormatPr baseColWidth="10" defaultColWidth="11.42578125" defaultRowHeight="12.75"/>
  <cols>
    <col min="1" max="1" width="76.7109375" style="28" customWidth="1"/>
    <col min="2" max="2" width="11.85546875" style="28" customWidth="1"/>
    <col min="3" max="3" width="2.5703125" style="28" bestFit="1" customWidth="1"/>
    <col min="4" max="5" width="11.85546875" style="28" customWidth="1"/>
    <col min="6" max="6" width="9.140625" style="28" customWidth="1"/>
    <col min="7" max="16384" width="11.42578125" style="28"/>
  </cols>
  <sheetData>
    <row r="1" spans="1:9" s="3" customFormat="1" ht="41.25" customHeight="1">
      <c r="A1" s="312" t="s">
        <v>54</v>
      </c>
      <c r="B1" s="312"/>
      <c r="C1" s="312"/>
      <c r="D1" s="312"/>
      <c r="E1" s="312"/>
      <c r="G1" s="8"/>
    </row>
    <row r="2" spans="1:9" s="3" customFormat="1" ht="15.75">
      <c r="A2" s="5"/>
      <c r="B2" s="29"/>
      <c r="C2" s="29"/>
      <c r="D2" s="6"/>
      <c r="E2" s="6"/>
      <c r="G2" s="8"/>
    </row>
    <row r="3" spans="1:9" s="7" customFormat="1" ht="15">
      <c r="A3" s="21" t="s">
        <v>22</v>
      </c>
      <c r="B3" s="119" t="s">
        <v>102</v>
      </c>
      <c r="C3" s="21"/>
      <c r="D3" s="119" t="s">
        <v>103</v>
      </c>
      <c r="E3" s="27" t="s">
        <v>24</v>
      </c>
    </row>
    <row r="4" spans="1:9" s="124" customFormat="1" ht="6" customHeight="1">
      <c r="A4" s="120"/>
      <c r="B4" s="121"/>
      <c r="C4" s="122"/>
      <c r="D4" s="123"/>
      <c r="E4" s="123"/>
    </row>
    <row r="5" spans="1:9" s="4" customFormat="1" ht="15" customHeight="1">
      <c r="A5" s="23" t="s">
        <v>23</v>
      </c>
      <c r="B5" s="125">
        <f>+B24-SUM(B19:B23)-SUM(B6:B12)</f>
        <v>6738</v>
      </c>
      <c r="C5" s="30"/>
      <c r="D5" s="141">
        <f>+D24-SUM(D19:D23)-SUM(D6:D12)</f>
        <v>2245</v>
      </c>
      <c r="E5" s="126">
        <f>B5/D5-1</f>
        <v>2.0013363028953228</v>
      </c>
      <c r="F5" s="25"/>
      <c r="I5" s="243"/>
    </row>
    <row r="6" spans="1:9" ht="12.75" customHeight="1">
      <c r="A6" s="22" t="s">
        <v>53</v>
      </c>
      <c r="B6" s="245">
        <v>990</v>
      </c>
      <c r="C6" s="31"/>
      <c r="D6" s="246">
        <v>877</v>
      </c>
      <c r="E6" s="32"/>
      <c r="F6" s="127"/>
    </row>
    <row r="7" spans="1:9" ht="12.75" customHeight="1">
      <c r="A7" s="22" t="s">
        <v>9</v>
      </c>
      <c r="B7" s="245">
        <v>12</v>
      </c>
      <c r="C7" s="33"/>
      <c r="D7" s="246">
        <v>52</v>
      </c>
      <c r="E7" s="34"/>
      <c r="F7" s="127"/>
      <c r="I7" s="1"/>
    </row>
    <row r="8" spans="1:9" ht="12" customHeight="1">
      <c r="A8" s="22" t="s">
        <v>55</v>
      </c>
      <c r="B8" s="245">
        <v>100</v>
      </c>
      <c r="C8" s="33"/>
      <c r="D8" s="246">
        <v>67</v>
      </c>
      <c r="E8" s="34"/>
      <c r="F8" s="127"/>
    </row>
    <row r="9" spans="1:9" ht="12" customHeight="1">
      <c r="A9" s="22" t="s">
        <v>52</v>
      </c>
      <c r="B9" s="245">
        <v>176</v>
      </c>
      <c r="C9" s="33"/>
      <c r="D9" s="246" t="s">
        <v>42</v>
      </c>
      <c r="E9" s="34"/>
      <c r="F9" s="127"/>
    </row>
    <row r="10" spans="1:9" ht="12" customHeight="1">
      <c r="A10" s="22" t="s">
        <v>30</v>
      </c>
      <c r="B10" s="245">
        <v>364</v>
      </c>
      <c r="C10" s="31"/>
      <c r="D10" s="246">
        <v>627</v>
      </c>
      <c r="E10" s="32"/>
      <c r="F10" s="127"/>
    </row>
    <row r="11" spans="1:9" ht="12.75" customHeight="1">
      <c r="A11" s="22" t="s">
        <v>116</v>
      </c>
      <c r="B11" s="245">
        <v>7</v>
      </c>
      <c r="C11" s="31"/>
      <c r="D11" s="246" t="s">
        <v>42</v>
      </c>
      <c r="E11" s="35"/>
      <c r="F11" s="127"/>
    </row>
    <row r="12" spans="1:9" ht="15">
      <c r="A12" s="22" t="s">
        <v>47</v>
      </c>
      <c r="B12" s="245">
        <f>+SUM(B13:B18)</f>
        <v>-628</v>
      </c>
      <c r="C12" s="31"/>
      <c r="D12" s="246">
        <f>+SUM(D13:D18)</f>
        <v>-548</v>
      </c>
      <c r="E12" s="35"/>
      <c r="F12" s="13"/>
      <c r="H12" s="128"/>
    </row>
    <row r="13" spans="1:9" ht="12.75" customHeight="1">
      <c r="A13" s="47" t="s">
        <v>8</v>
      </c>
      <c r="B13" s="244">
        <v>-345</v>
      </c>
      <c r="C13" s="33"/>
      <c r="D13" s="247">
        <v>-307</v>
      </c>
      <c r="E13" s="32"/>
      <c r="F13" s="13"/>
      <c r="H13" s="1"/>
    </row>
    <row r="14" spans="1:9" s="2" customFormat="1" ht="12.95" customHeight="1">
      <c r="A14" s="47" t="s">
        <v>9</v>
      </c>
      <c r="B14" s="244">
        <v>-4</v>
      </c>
      <c r="C14" s="129"/>
      <c r="D14" s="247">
        <v>-16</v>
      </c>
      <c r="E14" s="35"/>
      <c r="F14" s="13"/>
      <c r="G14" s="1"/>
    </row>
    <row r="15" spans="1:9" s="2" customFormat="1" ht="12.95" customHeight="1">
      <c r="A15" s="47" t="s">
        <v>55</v>
      </c>
      <c r="B15" s="244">
        <v>-31</v>
      </c>
      <c r="C15" s="33"/>
      <c r="D15" s="247">
        <v>-15</v>
      </c>
      <c r="E15" s="32"/>
      <c r="F15" s="13"/>
    </row>
    <row r="16" spans="1:9" ht="12.95" customHeight="1">
      <c r="A16" s="47" t="s">
        <v>52</v>
      </c>
      <c r="B16" s="244">
        <v>-56</v>
      </c>
      <c r="C16" s="33"/>
      <c r="D16" s="247">
        <v>0</v>
      </c>
      <c r="E16" s="32"/>
      <c r="F16" s="13"/>
      <c r="G16" s="2"/>
    </row>
    <row r="17" spans="1:8" ht="12.95" customHeight="1">
      <c r="A17" s="47" t="s">
        <v>30</v>
      </c>
      <c r="B17" s="244">
        <v>-126</v>
      </c>
      <c r="C17" s="33"/>
      <c r="D17" s="247">
        <v>-210</v>
      </c>
      <c r="E17" s="32"/>
      <c r="F17" s="13"/>
    </row>
    <row r="18" spans="1:8" s="2" customFormat="1" ht="12.95" customHeight="1">
      <c r="A18" s="47" t="s">
        <v>48</v>
      </c>
      <c r="B18" s="244">
        <v>-66</v>
      </c>
      <c r="C18" s="130"/>
      <c r="D18" s="247" t="s">
        <v>42</v>
      </c>
      <c r="E18" s="35"/>
      <c r="F18" s="13"/>
      <c r="G18" s="28"/>
    </row>
    <row r="19" spans="1:8" ht="12.95" customHeight="1">
      <c r="A19" s="22" t="s">
        <v>25</v>
      </c>
      <c r="B19" s="245">
        <v>111</v>
      </c>
      <c r="C19" s="36"/>
      <c r="D19" s="246">
        <v>113</v>
      </c>
      <c r="E19" s="32"/>
      <c r="F19" s="127"/>
      <c r="G19" s="2"/>
      <c r="H19" s="128"/>
    </row>
    <row r="20" spans="1:8" ht="26.25" customHeight="1">
      <c r="A20" s="22" t="s">
        <v>16</v>
      </c>
      <c r="B20" s="245">
        <v>-1</v>
      </c>
      <c r="C20" s="36"/>
      <c r="D20" s="246">
        <v>-9</v>
      </c>
      <c r="E20" s="32"/>
      <c r="F20" s="127"/>
    </row>
    <row r="21" spans="1:8" ht="25.5" customHeight="1">
      <c r="A21" s="22" t="s">
        <v>49</v>
      </c>
      <c r="B21" s="245">
        <v>43</v>
      </c>
      <c r="C21" s="36"/>
      <c r="D21" s="246">
        <v>-54</v>
      </c>
      <c r="E21" s="34"/>
      <c r="F21" s="127"/>
    </row>
    <row r="22" spans="1:8" ht="12.75" customHeight="1" collapsed="1">
      <c r="A22" s="44" t="s">
        <v>131</v>
      </c>
      <c r="B22" s="245">
        <v>-4421</v>
      </c>
      <c r="C22" s="36"/>
      <c r="D22" s="246">
        <v>13</v>
      </c>
      <c r="E22" s="32"/>
      <c r="F22" s="127"/>
      <c r="H22" s="128"/>
    </row>
    <row r="23" spans="1:8" ht="15" collapsed="1">
      <c r="A23" s="44" t="s">
        <v>132</v>
      </c>
      <c r="B23" s="245">
        <v>0</v>
      </c>
      <c r="C23" s="36"/>
      <c r="D23" s="246">
        <v>19</v>
      </c>
      <c r="E23" s="32"/>
      <c r="F23" s="13"/>
    </row>
    <row r="24" spans="1:8" ht="15.75">
      <c r="A24" s="23" t="s">
        <v>15</v>
      </c>
      <c r="B24" s="125">
        <v>3491</v>
      </c>
      <c r="C24" s="33"/>
      <c r="D24" s="141">
        <v>3402</v>
      </c>
      <c r="E24" s="126">
        <f>B24/D24-1</f>
        <v>2.6161081716637336E-2</v>
      </c>
      <c r="F24" s="135"/>
    </row>
    <row r="25" spans="1:8" ht="18.75">
      <c r="A25" s="24" t="s">
        <v>133</v>
      </c>
      <c r="B25" s="131">
        <v>5.35</v>
      </c>
      <c r="C25" s="132"/>
      <c r="D25" s="131">
        <v>1.74</v>
      </c>
      <c r="E25" s="37"/>
      <c r="F25" s="13"/>
    </row>
    <row r="26" spans="1:8" s="4" customFormat="1" ht="17.25" customHeight="1">
      <c r="A26" s="133"/>
      <c r="B26" s="134"/>
      <c r="C26" s="134"/>
      <c r="D26" s="134"/>
      <c r="E26" s="6"/>
      <c r="F26" s="135"/>
      <c r="G26" s="28"/>
    </row>
    <row r="27" spans="1:8" ht="25.5" customHeight="1">
      <c r="A27" s="313" t="s">
        <v>120</v>
      </c>
      <c r="B27" s="313"/>
      <c r="C27" s="313"/>
      <c r="D27" s="313"/>
      <c r="E27" s="313"/>
      <c r="F27" s="182"/>
      <c r="G27" s="137"/>
    </row>
    <row r="28" spans="1:8">
      <c r="A28" s="313" t="s">
        <v>126</v>
      </c>
      <c r="B28" s="313"/>
      <c r="C28" s="313"/>
      <c r="D28" s="313"/>
      <c r="E28" s="313"/>
      <c r="F28" s="281"/>
      <c r="G28" s="137"/>
    </row>
    <row r="29" spans="1:8" s="139" customFormat="1" ht="48" customHeight="1">
      <c r="A29" s="313" t="s">
        <v>137</v>
      </c>
      <c r="B29" s="314"/>
      <c r="C29" s="314"/>
      <c r="D29" s="314"/>
      <c r="E29" s="314"/>
      <c r="F29" s="28"/>
    </row>
    <row r="30" spans="1:8" ht="22.5" customHeight="1">
      <c r="A30" s="310" t="s">
        <v>134</v>
      </c>
      <c r="B30" s="310"/>
      <c r="C30" s="310"/>
      <c r="D30" s="310"/>
      <c r="E30" s="310"/>
    </row>
    <row r="31" spans="1:8">
      <c r="A31" s="309" t="s">
        <v>135</v>
      </c>
      <c r="B31" s="309"/>
      <c r="C31" s="309"/>
      <c r="D31" s="309"/>
      <c r="E31" s="309"/>
    </row>
    <row r="32" spans="1:8">
      <c r="E32" s="6"/>
    </row>
    <row r="36" spans="1:1">
      <c r="A36" s="127"/>
    </row>
  </sheetData>
  <mergeCells count="6">
    <mergeCell ref="A31:E31"/>
    <mergeCell ref="A30:E30"/>
    <mergeCell ref="A1:E1"/>
    <mergeCell ref="A27:E27"/>
    <mergeCell ref="A29:E29"/>
    <mergeCell ref="A28:E28"/>
  </mergeCells>
  <pageMargins left="0.32333333333333331" right="0.27559055118110237" top="0" bottom="0.15748031496062992" header="0.2362204724409449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zoomScaleNormal="100" workbookViewId="0">
      <selection activeCell="A26" sqref="A26"/>
    </sheetView>
  </sheetViews>
  <sheetFormatPr baseColWidth="10" defaultColWidth="11.42578125" defaultRowHeight="12.75"/>
  <cols>
    <col min="1" max="1" width="85" style="183" customWidth="1"/>
    <col min="2" max="16384" width="11.42578125" style="183"/>
  </cols>
  <sheetData>
    <row r="1" spans="1:5" ht="36.950000000000003" customHeight="1">
      <c r="A1" s="298" t="s">
        <v>59</v>
      </c>
      <c r="B1" s="298"/>
      <c r="C1" s="298"/>
    </row>
    <row r="2" spans="1:5" ht="11.1" customHeight="1">
      <c r="D2" s="118"/>
      <c r="E2" s="118"/>
    </row>
    <row r="3" spans="1:5" ht="15.75">
      <c r="A3" s="197" t="s">
        <v>22</v>
      </c>
      <c r="B3" s="288" t="s">
        <v>102</v>
      </c>
      <c r="C3" s="288" t="s">
        <v>103</v>
      </c>
    </row>
    <row r="4" spans="1:5" s="193" customFormat="1" ht="6" customHeight="1">
      <c r="A4" s="196"/>
      <c r="B4" s="195"/>
      <c r="C4" s="194"/>
    </row>
    <row r="5" spans="1:5" s="187" customFormat="1" ht="21" customHeight="1">
      <c r="A5" s="289" t="s">
        <v>15</v>
      </c>
      <c r="B5" s="284">
        <v>3491</v>
      </c>
      <c r="C5" s="285">
        <v>3402</v>
      </c>
    </row>
    <row r="6" spans="1:5" s="187" customFormat="1" ht="21" customHeight="1">
      <c r="A6" s="192" t="s">
        <v>74</v>
      </c>
      <c r="B6" s="286">
        <v>604</v>
      </c>
      <c r="C6" s="287">
        <v>600</v>
      </c>
    </row>
    <row r="7" spans="1:5" s="187" customFormat="1" ht="21" customHeight="1">
      <c r="A7" s="192" t="s">
        <v>73</v>
      </c>
      <c r="B7" s="286">
        <v>-79</v>
      </c>
      <c r="C7" s="287">
        <v>-27</v>
      </c>
    </row>
    <row r="8" spans="1:5" s="187" customFormat="1" ht="21" customHeight="1">
      <c r="A8" s="192" t="s">
        <v>72</v>
      </c>
      <c r="B8" s="286">
        <v>156</v>
      </c>
      <c r="C8" s="287">
        <v>-324</v>
      </c>
    </row>
    <row r="9" spans="1:5" s="187" customFormat="1" ht="21" customHeight="1">
      <c r="A9" s="289" t="s">
        <v>122</v>
      </c>
      <c r="B9" s="284">
        <f>SUM(B5:B8)</f>
        <v>4172</v>
      </c>
      <c r="C9" s="285">
        <f>SUM(C5:C8)</f>
        <v>3651</v>
      </c>
    </row>
    <row r="10" spans="1:5" s="187" customFormat="1" ht="21" customHeight="1">
      <c r="A10" s="192" t="s">
        <v>121</v>
      </c>
      <c r="B10" s="286">
        <v>-1185</v>
      </c>
      <c r="C10" s="287">
        <v>-574</v>
      </c>
    </row>
    <row r="11" spans="1:5" s="187" customFormat="1" ht="21" customHeight="1">
      <c r="A11" s="192" t="s">
        <v>71</v>
      </c>
      <c r="B11" s="286">
        <v>-688</v>
      </c>
      <c r="C11" s="287">
        <v>-645</v>
      </c>
    </row>
    <row r="12" spans="1:5" s="187" customFormat="1" ht="21" customHeight="1">
      <c r="A12" s="289" t="s">
        <v>123</v>
      </c>
      <c r="B12" s="284">
        <f>SUM(B9:B11)</f>
        <v>2299</v>
      </c>
      <c r="C12" s="285">
        <f>SUM(C9:C11)</f>
        <v>2432</v>
      </c>
    </row>
    <row r="13" spans="1:5" s="187" customFormat="1" ht="21" customHeight="1">
      <c r="A13" s="192" t="s">
        <v>70</v>
      </c>
      <c r="B13" s="286">
        <v>-285</v>
      </c>
      <c r="C13" s="287">
        <v>-556</v>
      </c>
    </row>
    <row r="14" spans="1:5" s="187" customFormat="1" ht="21" customHeight="1">
      <c r="A14" s="192" t="s">
        <v>69</v>
      </c>
      <c r="B14" s="286">
        <v>-274</v>
      </c>
      <c r="C14" s="287">
        <v>-369</v>
      </c>
    </row>
    <row r="15" spans="1:5" s="187" customFormat="1" ht="21" customHeight="1">
      <c r="A15" s="192" t="s">
        <v>68</v>
      </c>
      <c r="B15" s="286">
        <v>-438</v>
      </c>
      <c r="C15" s="287">
        <v>-347</v>
      </c>
    </row>
    <row r="16" spans="1:5" s="187" customFormat="1" ht="25.5">
      <c r="A16" s="192" t="s">
        <v>67</v>
      </c>
      <c r="B16" s="286">
        <v>313</v>
      </c>
      <c r="C16" s="287">
        <v>260</v>
      </c>
    </row>
    <row r="17" spans="1:16" s="187" customFormat="1" ht="21" customHeight="1">
      <c r="A17" s="192" t="s">
        <v>66</v>
      </c>
      <c r="B17" s="286">
        <v>99</v>
      </c>
      <c r="C17" s="287">
        <v>17</v>
      </c>
    </row>
    <row r="18" spans="1:16" s="187" customFormat="1" ht="21" customHeight="1">
      <c r="A18" s="192" t="s">
        <v>65</v>
      </c>
      <c r="B18" s="286">
        <v>-3710</v>
      </c>
      <c r="C18" s="287">
        <v>-3759</v>
      </c>
    </row>
    <row r="19" spans="1:16" s="187" customFormat="1" ht="21" customHeight="1">
      <c r="A19" s="192" t="s">
        <v>64</v>
      </c>
      <c r="B19" s="286">
        <v>-1698</v>
      </c>
      <c r="C19" s="287">
        <v>-1403</v>
      </c>
    </row>
    <row r="20" spans="1:16" s="187" customFormat="1" ht="21" hidden="1" customHeight="1">
      <c r="A20" s="192" t="s">
        <v>63</v>
      </c>
      <c r="B20" s="286">
        <v>0</v>
      </c>
      <c r="C20" s="287">
        <v>0</v>
      </c>
    </row>
    <row r="21" spans="1:16" s="187" customFormat="1" ht="21" customHeight="1">
      <c r="A21" s="192" t="s">
        <v>62</v>
      </c>
      <c r="B21" s="286">
        <v>-48</v>
      </c>
      <c r="C21" s="287">
        <v>-9</v>
      </c>
    </row>
    <row r="22" spans="1:16" s="187" customFormat="1" ht="25.5" customHeight="1">
      <c r="A22" s="192" t="s">
        <v>61</v>
      </c>
      <c r="B22" s="286">
        <v>290</v>
      </c>
      <c r="C22" s="287">
        <v>12</v>
      </c>
    </row>
    <row r="23" spans="1:16" s="187" customFormat="1" ht="25.5" customHeight="1">
      <c r="A23" s="192" t="s">
        <v>125</v>
      </c>
      <c r="B23" s="286">
        <v>4349</v>
      </c>
      <c r="C23" s="287">
        <v>0</v>
      </c>
    </row>
    <row r="24" spans="1:16" s="187" customFormat="1" ht="21" customHeight="1">
      <c r="A24" s="192" t="s">
        <v>60</v>
      </c>
      <c r="B24" s="286">
        <v>-154</v>
      </c>
      <c r="C24" s="287">
        <v>-25</v>
      </c>
    </row>
    <row r="25" spans="1:16" s="187" customFormat="1" ht="27.75" customHeight="1">
      <c r="A25" s="290" t="s">
        <v>59</v>
      </c>
      <c r="B25" s="283">
        <f>SUM(B12:B24)</f>
        <v>743</v>
      </c>
      <c r="C25" s="283">
        <f>SUM(C12:C24)</f>
        <v>-3747</v>
      </c>
    </row>
    <row r="26" spans="1:16" s="187" customFormat="1" ht="13.5" customHeight="1">
      <c r="A26" s="191"/>
      <c r="B26" s="190"/>
      <c r="C26" s="190"/>
      <c r="D26" s="190"/>
      <c r="E26" s="190"/>
      <c r="F26" s="190"/>
      <c r="G26" s="190"/>
      <c r="H26" s="190"/>
      <c r="I26" s="190"/>
      <c r="J26" s="190"/>
      <c r="K26" s="190"/>
      <c r="L26" s="190"/>
      <c r="M26" s="190"/>
      <c r="N26" s="190"/>
      <c r="O26" s="190"/>
      <c r="P26" s="190"/>
    </row>
    <row r="27" spans="1:16" s="187" customFormat="1" ht="13.5" customHeight="1">
      <c r="A27" s="189" t="s">
        <v>58</v>
      </c>
      <c r="B27" s="188"/>
      <c r="C27" s="188"/>
    </row>
    <row r="28" spans="1:16" ht="13.5" customHeight="1">
      <c r="A28" s="189" t="s">
        <v>124</v>
      </c>
      <c r="B28" s="282"/>
      <c r="C28" s="186"/>
    </row>
    <row r="30" spans="1:16" s="28" customFormat="1" ht="33.75">
      <c r="A30" s="185"/>
      <c r="B30" s="184"/>
      <c r="C30" s="184"/>
    </row>
  </sheetData>
  <mergeCells count="1">
    <mergeCell ref="A1:C1"/>
  </mergeCells>
  <pageMargins left="0.32333333333333331" right="0.27559055118110237" top="0" bottom="0.15748031496062992" header="0.2362204724409449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showGridLines="0" showZeros="0" tabSelected="1" zoomScaleNormal="100" workbookViewId="0">
      <selection activeCell="A21" sqref="A21"/>
    </sheetView>
  </sheetViews>
  <sheetFormatPr baseColWidth="10" defaultColWidth="11.42578125" defaultRowHeight="12.75"/>
  <cols>
    <col min="1" max="1" width="41.5703125" style="198" customWidth="1"/>
    <col min="2" max="3" width="13.5703125" style="198" customWidth="1"/>
    <col min="4" max="4" width="1.85546875" style="198" customWidth="1"/>
    <col min="5" max="5" width="45.140625" style="198" customWidth="1"/>
    <col min="6" max="6" width="13.5703125" style="198" customWidth="1" collapsed="1"/>
    <col min="7" max="7" width="13.5703125" style="198" customWidth="1"/>
    <col min="8" max="8" width="11.42578125" style="198" collapsed="1"/>
    <col min="9" max="13" width="11.42578125" style="198"/>
    <col min="14" max="14" width="64.28515625" style="198" bestFit="1" customWidth="1"/>
    <col min="15" max="15" width="7.7109375" style="198" bestFit="1" customWidth="1"/>
    <col min="16" max="16" width="3.85546875" style="198" bestFit="1" customWidth="1"/>
    <col min="17" max="17" width="11.42578125" style="198"/>
    <col min="18" max="18" width="12" style="198" bestFit="1" customWidth="1"/>
    <col min="19" max="16384" width="11.42578125" style="198"/>
  </cols>
  <sheetData>
    <row r="1" spans="1:21" ht="36" customHeight="1">
      <c r="A1" s="298" t="s">
        <v>75</v>
      </c>
      <c r="B1" s="298"/>
      <c r="C1" s="298"/>
      <c r="D1" s="298"/>
      <c r="E1" s="298"/>
      <c r="F1" s="298"/>
      <c r="G1" s="298"/>
    </row>
    <row r="2" spans="1:21" ht="11.1" customHeight="1">
      <c r="A2" s="199"/>
      <c r="B2" s="199"/>
      <c r="C2" s="199"/>
      <c r="D2" s="199"/>
      <c r="E2" s="200"/>
      <c r="F2" s="200"/>
      <c r="G2" s="200"/>
    </row>
    <row r="3" spans="1:21" s="204" customFormat="1" ht="30" customHeight="1">
      <c r="A3" s="201" t="s">
        <v>76</v>
      </c>
      <c r="B3" s="202" t="s">
        <v>101</v>
      </c>
      <c r="C3" s="202" t="s">
        <v>106</v>
      </c>
      <c r="D3" s="203"/>
      <c r="E3" s="201" t="s">
        <v>77</v>
      </c>
      <c r="F3" s="202" t="s">
        <v>101</v>
      </c>
      <c r="G3" s="202" t="s">
        <v>106</v>
      </c>
    </row>
    <row r="4" spans="1:21" s="205" customFormat="1" ht="36" customHeight="1">
      <c r="B4" s="206"/>
      <c r="D4" s="207"/>
      <c r="E4" s="208" t="s">
        <v>78</v>
      </c>
      <c r="F4" s="209">
        <v>57631</v>
      </c>
      <c r="G4" s="210">
        <v>57554</v>
      </c>
      <c r="H4" s="211"/>
      <c r="R4" s="248"/>
    </row>
    <row r="5" spans="1:21" s="205" customFormat="1" ht="15.75">
      <c r="B5" s="206"/>
      <c r="D5" s="207"/>
      <c r="E5" s="208" t="s">
        <v>79</v>
      </c>
      <c r="F5" s="209">
        <v>161</v>
      </c>
      <c r="G5" s="210">
        <v>170</v>
      </c>
      <c r="H5" s="211"/>
      <c r="R5" s="248"/>
      <c r="U5" s="252"/>
    </row>
    <row r="6" spans="1:21" s="205" customFormat="1" ht="15.75">
      <c r="B6" s="206"/>
      <c r="D6" s="207"/>
      <c r="E6" s="201" t="s">
        <v>80</v>
      </c>
      <c r="F6" s="212">
        <f>SUM(F4:F5)</f>
        <v>57792</v>
      </c>
      <c r="G6" s="212">
        <f>SUM(G4:G5)</f>
        <v>57724</v>
      </c>
      <c r="H6" s="211"/>
      <c r="R6" s="248"/>
      <c r="U6" s="252"/>
    </row>
    <row r="7" spans="1:21" s="205" customFormat="1" ht="15.75">
      <c r="B7" s="206"/>
      <c r="D7" s="213"/>
      <c r="E7" s="208" t="s">
        <v>81</v>
      </c>
      <c r="F7" s="209">
        <v>15186</v>
      </c>
      <c r="G7" s="210">
        <v>16815</v>
      </c>
      <c r="H7" s="211"/>
      <c r="R7" s="248"/>
    </row>
    <row r="8" spans="1:21" s="205" customFormat="1" ht="25.5">
      <c r="A8" s="208" t="s">
        <v>82</v>
      </c>
      <c r="B8" s="209">
        <v>9633</v>
      </c>
      <c r="C8" s="210">
        <v>10019</v>
      </c>
      <c r="D8" s="207"/>
      <c r="E8" s="214" t="s">
        <v>83</v>
      </c>
      <c r="F8" s="209">
        <v>1287</v>
      </c>
      <c r="G8" s="210">
        <v>1378</v>
      </c>
      <c r="H8" s="211"/>
      <c r="R8" s="248"/>
    </row>
    <row r="9" spans="1:21" s="205" customFormat="1" ht="15.75">
      <c r="A9" s="208" t="s">
        <v>84</v>
      </c>
      <c r="B9" s="209">
        <v>54813</v>
      </c>
      <c r="C9" s="210">
        <v>51166</v>
      </c>
      <c r="D9" s="207"/>
      <c r="E9" s="208" t="s">
        <v>85</v>
      </c>
      <c r="F9" s="209">
        <v>8412</v>
      </c>
      <c r="G9" s="210">
        <v>8834</v>
      </c>
      <c r="H9" s="211"/>
      <c r="R9" s="248"/>
      <c r="U9" s="252"/>
    </row>
    <row r="10" spans="1:21" s="217" customFormat="1" ht="25.5">
      <c r="A10" s="208" t="s">
        <v>86</v>
      </c>
      <c r="B10" s="209">
        <v>10325</v>
      </c>
      <c r="C10" s="210">
        <v>10379</v>
      </c>
      <c r="D10" s="215"/>
      <c r="E10" s="208" t="s">
        <v>87</v>
      </c>
      <c r="F10" s="209">
        <v>2128</v>
      </c>
      <c r="G10" s="210">
        <v>2292</v>
      </c>
      <c r="H10" s="216"/>
      <c r="R10" s="249"/>
      <c r="U10" s="253"/>
    </row>
    <row r="11" spans="1:21" s="217" customFormat="1" ht="18">
      <c r="A11" s="218" t="s">
        <v>88</v>
      </c>
      <c r="B11" s="212">
        <f>SUM(B8:B10)</f>
        <v>74771</v>
      </c>
      <c r="C11" s="212">
        <f>SUM(C8:C10)</f>
        <v>71564</v>
      </c>
      <c r="D11" s="219"/>
      <c r="E11" s="201" t="s">
        <v>89</v>
      </c>
      <c r="F11" s="212">
        <f>SUM(F7:F10)</f>
        <v>27013</v>
      </c>
      <c r="G11" s="212">
        <f>SUM(G7:G10)</f>
        <v>29319</v>
      </c>
      <c r="H11" s="216"/>
      <c r="R11" s="249"/>
    </row>
    <row r="12" spans="1:21" s="217" customFormat="1" ht="24" customHeight="1">
      <c r="B12" s="209"/>
      <c r="C12" s="220"/>
      <c r="D12" s="216"/>
      <c r="E12" s="214" t="s">
        <v>90</v>
      </c>
      <c r="F12" s="209">
        <v>13580</v>
      </c>
      <c r="G12" s="210">
        <v>14472</v>
      </c>
      <c r="H12" s="216"/>
      <c r="R12" s="249"/>
      <c r="U12" s="249"/>
    </row>
    <row r="13" spans="1:21" s="222" customFormat="1" ht="30" customHeight="1">
      <c r="A13" s="208" t="s">
        <v>91</v>
      </c>
      <c r="B13" s="209">
        <v>16194</v>
      </c>
      <c r="C13" s="210">
        <v>16414</v>
      </c>
      <c r="D13" s="207"/>
      <c r="E13" s="214" t="s">
        <v>92</v>
      </c>
      <c r="F13" s="209">
        <v>234</v>
      </c>
      <c r="G13" s="210">
        <v>198</v>
      </c>
      <c r="H13" s="221"/>
      <c r="R13" s="250"/>
      <c r="U13" s="250"/>
    </row>
    <row r="14" spans="1:21" s="222" customFormat="1" ht="45" customHeight="1">
      <c r="A14" s="208" t="s">
        <v>93</v>
      </c>
      <c r="B14" s="209">
        <v>10877</v>
      </c>
      <c r="C14" s="210">
        <v>10273</v>
      </c>
      <c r="D14" s="207"/>
      <c r="E14" s="214" t="s">
        <v>94</v>
      </c>
      <c r="F14" s="209">
        <v>3241</v>
      </c>
      <c r="G14" s="210">
        <v>1764</v>
      </c>
      <c r="H14" s="221"/>
      <c r="R14" s="250"/>
    </row>
    <row r="15" spans="1:21" s="217" customFormat="1" ht="18">
      <c r="A15" s="218" t="s">
        <v>95</v>
      </c>
      <c r="B15" s="212">
        <f>SUM(B13:B14)</f>
        <v>27071</v>
      </c>
      <c r="C15" s="212">
        <f>SUM(C13:C14)</f>
        <v>26687</v>
      </c>
      <c r="D15" s="223"/>
      <c r="E15" s="201" t="s">
        <v>96</v>
      </c>
      <c r="F15" s="212">
        <f>SUM(F12:F14)</f>
        <v>17055</v>
      </c>
      <c r="G15" s="212">
        <f>SUM(G12:G14)</f>
        <v>16434</v>
      </c>
      <c r="H15" s="216"/>
      <c r="R15" s="249"/>
    </row>
    <row r="16" spans="1:21" s="217" customFormat="1" ht="25.5">
      <c r="A16" s="224" t="s">
        <v>97</v>
      </c>
      <c r="B16" s="209">
        <v>28</v>
      </c>
      <c r="C16" s="210">
        <v>6421</v>
      </c>
      <c r="D16" s="207"/>
      <c r="E16" s="224" t="s">
        <v>98</v>
      </c>
      <c r="F16" s="209">
        <v>10</v>
      </c>
      <c r="G16" s="210">
        <v>1195</v>
      </c>
      <c r="H16" s="216"/>
      <c r="R16" s="249"/>
    </row>
    <row r="17" spans="1:21" s="229" customFormat="1" ht="32.25" customHeight="1">
      <c r="A17" s="225" t="s">
        <v>99</v>
      </c>
      <c r="B17" s="226">
        <f>+B11+B15+B16</f>
        <v>101870</v>
      </c>
      <c r="C17" s="226">
        <f>+C11+C15+C16</f>
        <v>104672</v>
      </c>
      <c r="D17" s="227"/>
      <c r="E17" s="225" t="s">
        <v>100</v>
      </c>
      <c r="F17" s="226">
        <f>+F6+F11+F15+F16</f>
        <v>101870</v>
      </c>
      <c r="G17" s="226">
        <f>+G6+G11+G15+G16</f>
        <v>104672</v>
      </c>
      <c r="H17" s="228"/>
      <c r="R17" s="251"/>
    </row>
    <row r="18" spans="1:21" ht="16.5" customHeight="1">
      <c r="A18" s="191"/>
      <c r="B18" s="230"/>
      <c r="C18" s="230"/>
      <c r="D18" s="230"/>
      <c r="E18" s="230"/>
      <c r="F18" s="230"/>
      <c r="G18" s="230"/>
      <c r="H18" s="230"/>
      <c r="I18" s="230"/>
      <c r="J18" s="230"/>
      <c r="K18" s="230"/>
      <c r="L18" s="230"/>
      <c r="M18" s="230"/>
      <c r="N18" s="230"/>
      <c r="O18" s="230"/>
      <c r="P18" s="230"/>
      <c r="Q18" s="230"/>
      <c r="R18" s="230"/>
      <c r="S18" s="230"/>
      <c r="U18" s="232"/>
    </row>
    <row r="19" spans="1:21" ht="27" customHeight="1">
      <c r="B19" s="231"/>
      <c r="F19" s="231"/>
      <c r="U19" s="232"/>
    </row>
    <row r="20" spans="1:21">
      <c r="C20"/>
      <c r="F20" s="232"/>
      <c r="G20" s="232"/>
    </row>
    <row r="21" spans="1:21">
      <c r="C21"/>
      <c r="D21" s="232"/>
      <c r="E21" s="232"/>
      <c r="U21" s="232"/>
    </row>
    <row r="22" spans="1:21" ht="25.5" customHeight="1">
      <c r="C22"/>
      <c r="G22" s="232"/>
      <c r="U22" s="232"/>
    </row>
    <row r="23" spans="1:21">
      <c r="C23"/>
    </row>
    <row r="24" spans="1:21">
      <c r="C24"/>
      <c r="U24" s="232"/>
    </row>
    <row r="25" spans="1:21">
      <c r="C25"/>
      <c r="U25" s="232"/>
    </row>
    <row r="26" spans="1:21">
      <c r="C26"/>
    </row>
    <row r="27" spans="1:21">
      <c r="C27"/>
      <c r="U27" s="232"/>
    </row>
    <row r="28" spans="1:21">
      <c r="C28"/>
      <c r="U28" s="232"/>
    </row>
    <row r="29" spans="1:21">
      <c r="C29"/>
    </row>
    <row r="31" spans="1:21">
      <c r="U31" s="232"/>
    </row>
    <row r="32" spans="1:21">
      <c r="U32" s="232"/>
    </row>
    <row r="34" spans="21:21">
      <c r="U34" s="232"/>
    </row>
    <row r="35" spans="21:21">
      <c r="U35" s="232"/>
    </row>
    <row r="37" spans="21:21">
      <c r="U37" s="232"/>
    </row>
    <row r="38" spans="21:21">
      <c r="U38" s="232"/>
    </row>
    <row r="40" spans="21:21">
      <c r="U40" s="232"/>
    </row>
    <row r="41" spans="21:21">
      <c r="U41" s="232"/>
    </row>
    <row r="43" spans="21:21">
      <c r="U43" s="232"/>
    </row>
    <row r="44" spans="21:21">
      <c r="U44" s="232"/>
    </row>
    <row r="46" spans="21:21">
      <c r="U46" s="232"/>
    </row>
    <row r="47" spans="21:21">
      <c r="U47" s="232"/>
    </row>
    <row r="49" spans="21:21">
      <c r="U49" s="232"/>
    </row>
    <row r="50" spans="21:21">
      <c r="U50" s="232"/>
    </row>
    <row r="52" spans="21:21">
      <c r="U52" s="232"/>
    </row>
    <row r="53" spans="21:21">
      <c r="U53" s="232"/>
    </row>
    <row r="58" spans="21:21">
      <c r="U58" s="232"/>
    </row>
    <row r="59" spans="21:21">
      <c r="U59" s="232"/>
    </row>
    <row r="61" spans="21:21">
      <c r="U61" s="232"/>
    </row>
    <row r="62" spans="21:21">
      <c r="U62" s="232"/>
    </row>
    <row r="64" spans="21:21">
      <c r="U64" s="232"/>
    </row>
    <row r="65" spans="21:21">
      <c r="U65" s="232"/>
    </row>
    <row r="67" spans="21:21">
      <c r="U67" s="232"/>
    </row>
    <row r="68" spans="21:21">
      <c r="U68" s="232"/>
    </row>
    <row r="71" spans="21:21">
      <c r="U71" s="232"/>
    </row>
    <row r="72" spans="21:21">
      <c r="U72" s="232"/>
    </row>
    <row r="77" spans="21:21">
      <c r="U77" s="232"/>
    </row>
    <row r="78" spans="21:21">
      <c r="U78" s="232"/>
    </row>
    <row r="80" spans="21:21">
      <c r="U80" s="232"/>
    </row>
    <row r="81" spans="21:21">
      <c r="U81" s="232"/>
    </row>
  </sheetData>
  <mergeCells count="1">
    <mergeCell ref="A1:G1"/>
  </mergeCells>
  <pageMargins left="0.32333333333333331" right="0.27559055118110237" top="0" bottom="0.15748031496062992" header="0.23622047244094491" footer="0.19685039370078741"/>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Business Net Income Q2 2017</vt:lpstr>
      <vt:lpstr>Business Net Income H1 2017</vt:lpstr>
      <vt:lpstr>Consolidated P&amp;L</vt:lpstr>
      <vt:lpstr>Reconciliation Q2 2017</vt:lpstr>
      <vt:lpstr>Reconciliation H1 2017</vt:lpstr>
      <vt:lpstr>Cash flow statements</vt:lpstr>
      <vt:lpstr>Balance sheet</vt:lpstr>
      <vt:lpstr>'Balance sheet'!Zone_d_impression</vt:lpstr>
      <vt:lpstr>'Business Net Income H1 2017'!Zone_d_impression</vt:lpstr>
      <vt:lpstr>'Business Net Income Q2 2017'!Zone_d_impression</vt:lpstr>
      <vt:lpstr>'Cash flow statements'!Zone_d_impression</vt:lpstr>
      <vt:lpstr>'Consolidated P&amp;L'!Zone_d_impression</vt:lpstr>
      <vt:lpstr>'Reconciliation H1 2017'!Zone_d_impression</vt:lpstr>
      <vt:lpstr>'Reconciliation Q2 2017'!Zone_d_impression</vt:lpstr>
    </vt:vector>
  </TitlesOfParts>
  <Company>sanofi-aventis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Bertout, Cecile SA/FR</cp:lastModifiedBy>
  <cp:lastPrinted>2017-07-24T09:44:50Z</cp:lastPrinted>
  <dcterms:created xsi:type="dcterms:W3CDTF">2012-01-27T10:37:28Z</dcterms:created>
  <dcterms:modified xsi:type="dcterms:W3CDTF">2017-07-25T13:57:55Z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AdHocReviewCycleID">
    <vt:i4>-1587451228</vt:i4>
  </property>
  <property fmtid="{D5CDD505-2E9C-101B-9397-08002B2CF9AE}" pid="4" name="_NewReviewCycle">
    <vt:lpwstr/>
  </property>
  <property fmtid="{D5CDD505-2E9C-101B-9397-08002B2CF9AE}" pid="5" name="_EmailSubject">
    <vt:lpwstr>Etat Press Release 2017.06</vt:lpwstr>
  </property>
  <property fmtid="{D5CDD505-2E9C-101B-9397-08002B2CF9AE}" pid="6" name="_AuthorEmail">
    <vt:lpwstr>Julien.Paquier@sanofi.com</vt:lpwstr>
  </property>
  <property fmtid="{D5CDD505-2E9C-101B-9397-08002B2CF9AE}" pid="7" name="_AuthorEmailDisplayName">
    <vt:lpwstr>Paquier, Julien /FR</vt:lpwstr>
  </property>
  <property fmtid="{D5CDD505-2E9C-101B-9397-08002B2CF9AE}" pid="8" name="_PreviousAdHocReviewCycleID">
    <vt:i4>568964388</vt:i4>
  </property>
  <property fmtid="{D5CDD505-2E9C-101B-9397-08002B2CF9AE}" pid="9" name="_ReviewingToolsShownOnce">
    <vt:lpwstr/>
  </property>
</Properties>
</file>